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BROP\BUDGET DOCUMENTS 2019\"/>
    </mc:Choice>
  </mc:AlternateContent>
  <xr:revisionPtr revIDLastSave="0" documentId="13_ncr:1_{B9410DBD-FE33-495C-BC2D-62D9EBA0881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etailed" sheetId="1" r:id="rId1"/>
    <sheet name="SUMMARY" sheetId="2" r:id="rId2"/>
  </sheets>
  <definedNames>
    <definedName name="_xlnm.Print_Area" localSheetId="0">Detailed!$A$14:$G$925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75" i="1" l="1"/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E329" i="1" l="1"/>
  <c r="C329" i="1"/>
  <c r="D329" i="1"/>
  <c r="G328" i="1"/>
  <c r="G327" i="1"/>
  <c r="F791" i="1" l="1"/>
  <c r="G412" i="1"/>
  <c r="G401" i="1"/>
  <c r="G545" i="1"/>
  <c r="G546" i="1"/>
  <c r="F461" i="1" l="1"/>
  <c r="F269" i="1"/>
  <c r="F256" i="1"/>
  <c r="F257" i="1"/>
  <c r="F308" i="1" l="1"/>
  <c r="F329" i="1" s="1"/>
  <c r="E85" i="1"/>
  <c r="E84" i="1"/>
  <c r="F340" i="1" l="1"/>
  <c r="D340" i="1"/>
  <c r="C330" i="1" l="1"/>
  <c r="F249" i="1" l="1"/>
  <c r="G557" i="1" l="1"/>
  <c r="G558" i="1"/>
  <c r="G559" i="1"/>
  <c r="F248" i="1"/>
  <c r="F560" i="1"/>
  <c r="G547" i="1"/>
  <c r="G548" i="1"/>
  <c r="G549" i="1"/>
  <c r="G550" i="1"/>
  <c r="G551" i="1"/>
  <c r="G552" i="1"/>
  <c r="G553" i="1"/>
  <c r="G554" i="1"/>
  <c r="G555" i="1"/>
  <c r="G556" i="1"/>
  <c r="G441" i="1"/>
  <c r="G442" i="1"/>
  <c r="G443" i="1"/>
  <c r="G444" i="1"/>
  <c r="G445" i="1"/>
  <c r="G446" i="1"/>
  <c r="G447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2" i="1"/>
  <c r="G473" i="1"/>
  <c r="G474" i="1"/>
  <c r="G476" i="1"/>
  <c r="G477" i="1"/>
  <c r="G478" i="1"/>
  <c r="G480" i="1"/>
  <c r="G481" i="1"/>
  <c r="G482" i="1"/>
  <c r="G483" i="1"/>
  <c r="G484" i="1"/>
  <c r="G485" i="1"/>
  <c r="F59" i="2"/>
  <c r="F61" i="2"/>
  <c r="E340" i="1"/>
  <c r="C340" i="1"/>
  <c r="G339" i="1"/>
  <c r="G338" i="1"/>
  <c r="G337" i="1"/>
  <c r="F336" i="1"/>
  <c r="E336" i="1"/>
  <c r="D336" i="1"/>
  <c r="C336" i="1"/>
  <c r="G335" i="1"/>
  <c r="G334" i="1"/>
  <c r="F333" i="1"/>
  <c r="E333" i="1"/>
  <c r="D333" i="1"/>
  <c r="C333" i="1"/>
  <c r="G332" i="1"/>
  <c r="G331" i="1"/>
  <c r="G330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D288" i="1"/>
  <c r="D248" i="1"/>
  <c r="D281" i="1"/>
  <c r="D301" i="1"/>
  <c r="G22" i="1"/>
  <c r="G23" i="1"/>
  <c r="G24" i="1"/>
  <c r="G25" i="1"/>
  <c r="G26" i="1"/>
  <c r="G27" i="1"/>
  <c r="G28" i="1"/>
  <c r="G29" i="1"/>
  <c r="G30" i="1"/>
  <c r="C31" i="1"/>
  <c r="D31" i="1"/>
  <c r="E31" i="1"/>
  <c r="F31" i="1"/>
  <c r="C71" i="1"/>
  <c r="D71" i="1"/>
  <c r="E71" i="1"/>
  <c r="G74" i="1"/>
  <c r="G75" i="1"/>
  <c r="G76" i="1"/>
  <c r="G77" i="1"/>
  <c r="G78" i="1"/>
  <c r="G79" i="1"/>
  <c r="G80" i="1"/>
  <c r="G81" i="1"/>
  <c r="G82" i="1"/>
  <c r="C83" i="1"/>
  <c r="D83" i="1"/>
  <c r="E83" i="1"/>
  <c r="F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C113" i="1"/>
  <c r="D113" i="1"/>
  <c r="E113" i="1"/>
  <c r="F113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C127" i="1"/>
  <c r="D127" i="1"/>
  <c r="E127" i="1"/>
  <c r="F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C170" i="1"/>
  <c r="D170" i="1"/>
  <c r="E170" i="1"/>
  <c r="F170" i="1"/>
  <c r="G171" i="1"/>
  <c r="G172" i="1"/>
  <c r="G173" i="1"/>
  <c r="C174" i="1"/>
  <c r="D174" i="1"/>
  <c r="E174" i="1"/>
  <c r="F174" i="1"/>
  <c r="G176" i="1"/>
  <c r="G177" i="1"/>
  <c r="G178" i="1"/>
  <c r="G179" i="1"/>
  <c r="G180" i="1"/>
  <c r="C181" i="1"/>
  <c r="D181" i="1"/>
  <c r="E181" i="1"/>
  <c r="F181" i="1"/>
  <c r="G182" i="1"/>
  <c r="G183" i="1"/>
  <c r="G184" i="1"/>
  <c r="G185" i="1"/>
  <c r="C186" i="1"/>
  <c r="D186" i="1"/>
  <c r="E186" i="1"/>
  <c r="E187" i="1" s="1"/>
  <c r="F186" i="1"/>
  <c r="G190" i="1"/>
  <c r="G191" i="1"/>
  <c r="G192" i="1"/>
  <c r="G193" i="1"/>
  <c r="G194" i="1"/>
  <c r="G195" i="1"/>
  <c r="G196" i="1"/>
  <c r="C197" i="1"/>
  <c r="D197" i="1"/>
  <c r="E197" i="1"/>
  <c r="F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C229" i="1"/>
  <c r="D229" i="1"/>
  <c r="E229" i="1"/>
  <c r="F229" i="1"/>
  <c r="G231" i="1"/>
  <c r="G232" i="1"/>
  <c r="G233" i="1"/>
  <c r="G234" i="1"/>
  <c r="C235" i="1"/>
  <c r="D235" i="1"/>
  <c r="E235" i="1"/>
  <c r="F235" i="1"/>
  <c r="G238" i="1"/>
  <c r="G239" i="1"/>
  <c r="G240" i="1"/>
  <c r="G241" i="1"/>
  <c r="G242" i="1"/>
  <c r="G243" i="1"/>
  <c r="G244" i="1"/>
  <c r="G245" i="1"/>
  <c r="G246" i="1"/>
  <c r="G247" i="1"/>
  <c r="C248" i="1"/>
  <c r="E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C281" i="1"/>
  <c r="E281" i="1"/>
  <c r="F281" i="1"/>
  <c r="G283" i="1"/>
  <c r="G284" i="1"/>
  <c r="G285" i="1"/>
  <c r="G286" i="1"/>
  <c r="G287" i="1"/>
  <c r="C288" i="1"/>
  <c r="E288" i="1"/>
  <c r="F288" i="1"/>
  <c r="G290" i="1"/>
  <c r="G291" i="1"/>
  <c r="G292" i="1"/>
  <c r="G293" i="1"/>
  <c r="G294" i="1"/>
  <c r="G295" i="1"/>
  <c r="G296" i="1"/>
  <c r="G297" i="1"/>
  <c r="G298" i="1"/>
  <c r="G299" i="1"/>
  <c r="G300" i="1"/>
  <c r="C301" i="1"/>
  <c r="E301" i="1"/>
  <c r="F301" i="1"/>
  <c r="G5" i="1"/>
  <c r="G6" i="1"/>
  <c r="G7" i="1"/>
  <c r="G8" i="1"/>
  <c r="G9" i="1"/>
  <c r="G10" i="1"/>
  <c r="G11" i="1"/>
  <c r="G12" i="1"/>
  <c r="G13" i="1"/>
  <c r="G14" i="1"/>
  <c r="G16" i="1"/>
  <c r="G17" i="1"/>
  <c r="C18" i="1"/>
  <c r="D18" i="1"/>
  <c r="E18" i="1"/>
  <c r="F18" i="1"/>
  <c r="G345" i="1"/>
  <c r="G346" i="1"/>
  <c r="G347" i="1"/>
  <c r="G348" i="1"/>
  <c r="G349" i="1"/>
  <c r="G350" i="1"/>
  <c r="G351" i="1"/>
  <c r="G352" i="1"/>
  <c r="G353" i="1"/>
  <c r="G354" i="1"/>
  <c r="G355" i="1"/>
  <c r="C356" i="1"/>
  <c r="D356" i="1"/>
  <c r="E356" i="1"/>
  <c r="F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2" i="1"/>
  <c r="G403" i="1"/>
  <c r="G404" i="1"/>
  <c r="G405" i="1"/>
  <c r="G406" i="1"/>
  <c r="G407" i="1"/>
  <c r="G408" i="1"/>
  <c r="G409" i="1"/>
  <c r="C410" i="1"/>
  <c r="D410" i="1"/>
  <c r="E410" i="1"/>
  <c r="F410" i="1"/>
  <c r="G413" i="1"/>
  <c r="G414" i="1"/>
  <c r="G415" i="1"/>
  <c r="G416" i="1"/>
  <c r="G417" i="1"/>
  <c r="C418" i="1"/>
  <c r="D418" i="1"/>
  <c r="E418" i="1"/>
  <c r="F418" i="1"/>
  <c r="G419" i="1"/>
  <c r="G420" i="1"/>
  <c r="G421" i="1"/>
  <c r="G422" i="1"/>
  <c r="G423" i="1"/>
  <c r="C424" i="1"/>
  <c r="D424" i="1"/>
  <c r="E424" i="1"/>
  <c r="F424" i="1"/>
  <c r="G425" i="1"/>
  <c r="G426" i="1"/>
  <c r="G427" i="1"/>
  <c r="G428" i="1"/>
  <c r="G429" i="1"/>
  <c r="G430" i="1"/>
  <c r="G431" i="1"/>
  <c r="G432" i="1"/>
  <c r="G433" i="1"/>
  <c r="G434" i="1"/>
  <c r="C435" i="1"/>
  <c r="D435" i="1"/>
  <c r="E435" i="1"/>
  <c r="F435" i="1"/>
  <c r="G438" i="1"/>
  <c r="G439" i="1"/>
  <c r="G440" i="1"/>
  <c r="C448" i="1"/>
  <c r="D448" i="1"/>
  <c r="E448" i="1"/>
  <c r="F448" i="1"/>
  <c r="C465" i="1"/>
  <c r="D465" i="1"/>
  <c r="E465" i="1"/>
  <c r="F465" i="1"/>
  <c r="C471" i="1"/>
  <c r="D471" i="1"/>
  <c r="E471" i="1"/>
  <c r="F471" i="1"/>
  <c r="C475" i="1"/>
  <c r="D475" i="1"/>
  <c r="E475" i="1"/>
  <c r="F475" i="1"/>
  <c r="C479" i="1"/>
  <c r="D479" i="1"/>
  <c r="E479" i="1"/>
  <c r="F479" i="1"/>
  <c r="C486" i="1"/>
  <c r="D486" i="1"/>
  <c r="E486" i="1"/>
  <c r="F486" i="1"/>
  <c r="G490" i="1"/>
  <c r="G491" i="1"/>
  <c r="G492" i="1"/>
  <c r="G493" i="1"/>
  <c r="G494" i="1"/>
  <c r="G495" i="1"/>
  <c r="G497" i="1"/>
  <c r="C498" i="1"/>
  <c r="D498" i="1"/>
  <c r="E498" i="1"/>
  <c r="F498" i="1"/>
  <c r="G499" i="1"/>
  <c r="G500" i="1"/>
  <c r="C501" i="1"/>
  <c r="D501" i="1"/>
  <c r="E501" i="1"/>
  <c r="F501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C517" i="1"/>
  <c r="D517" i="1"/>
  <c r="E517" i="1"/>
  <c r="F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C542" i="1"/>
  <c r="D542" i="1"/>
  <c r="E542" i="1"/>
  <c r="F542" i="1"/>
  <c r="G543" i="1"/>
  <c r="G544" i="1"/>
  <c r="C560" i="1"/>
  <c r="D560" i="1"/>
  <c r="E560" i="1"/>
  <c r="G563" i="1"/>
  <c r="G564" i="1"/>
  <c r="G565" i="1"/>
  <c r="G566" i="1"/>
  <c r="G567" i="1"/>
  <c r="G568" i="1"/>
  <c r="G569" i="1"/>
  <c r="C570" i="1"/>
  <c r="D570" i="1"/>
  <c r="E570" i="1"/>
  <c r="F570" i="1"/>
  <c r="G572" i="1"/>
  <c r="G573" i="1"/>
  <c r="G574" i="1"/>
  <c r="G575" i="1"/>
  <c r="G576" i="1"/>
  <c r="G577" i="1"/>
  <c r="G578" i="1"/>
  <c r="G579" i="1"/>
  <c r="G580" i="1"/>
  <c r="C581" i="1"/>
  <c r="D581" i="1"/>
  <c r="E581" i="1"/>
  <c r="F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C603" i="1"/>
  <c r="D603" i="1"/>
  <c r="E603" i="1"/>
  <c r="F603" i="1"/>
  <c r="G604" i="1"/>
  <c r="G605" i="1"/>
  <c r="G606" i="1"/>
  <c r="G607" i="1"/>
  <c r="G608" i="1"/>
  <c r="G609" i="1"/>
  <c r="G610" i="1"/>
  <c r="G611" i="1"/>
  <c r="G612" i="1"/>
  <c r="C613" i="1"/>
  <c r="D613" i="1"/>
  <c r="E613" i="1"/>
  <c r="F613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C630" i="1"/>
  <c r="D630" i="1"/>
  <c r="E630" i="1"/>
  <c r="F630" i="1"/>
  <c r="G631" i="1"/>
  <c r="G632" i="1"/>
  <c r="G633" i="1"/>
  <c r="G634" i="1"/>
  <c r="G635" i="1"/>
  <c r="G636" i="1"/>
  <c r="G637" i="1"/>
  <c r="G638" i="1"/>
  <c r="G639" i="1"/>
  <c r="G640" i="1"/>
  <c r="C641" i="1"/>
  <c r="D641" i="1"/>
  <c r="E641" i="1"/>
  <c r="F641" i="1"/>
  <c r="G642" i="1"/>
  <c r="G643" i="1"/>
  <c r="G644" i="1"/>
  <c r="G645" i="1"/>
  <c r="G646" i="1"/>
  <c r="G647" i="1"/>
  <c r="C648" i="1"/>
  <c r="D648" i="1"/>
  <c r="E648" i="1"/>
  <c r="F648" i="1"/>
  <c r="G649" i="1"/>
  <c r="G650" i="1"/>
  <c r="G651" i="1"/>
  <c r="G652" i="1"/>
  <c r="C653" i="1"/>
  <c r="D653" i="1"/>
  <c r="E653" i="1"/>
  <c r="F653" i="1"/>
  <c r="G654" i="1"/>
  <c r="G655" i="1"/>
  <c r="C656" i="1"/>
  <c r="D656" i="1"/>
  <c r="E656" i="1"/>
  <c r="F656" i="1"/>
  <c r="G657" i="1"/>
  <c r="G658" i="1"/>
  <c r="G659" i="1"/>
  <c r="C660" i="1"/>
  <c r="D660" i="1"/>
  <c r="E660" i="1"/>
  <c r="F660" i="1"/>
  <c r="G664" i="1"/>
  <c r="G665" i="1"/>
  <c r="G666" i="1"/>
  <c r="G667" i="1"/>
  <c r="G668" i="1"/>
  <c r="G669" i="1"/>
  <c r="G670" i="1"/>
  <c r="G671" i="1"/>
  <c r="G672" i="1"/>
  <c r="C673" i="1"/>
  <c r="D673" i="1"/>
  <c r="E673" i="1"/>
  <c r="F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C690" i="1"/>
  <c r="D690" i="1"/>
  <c r="E690" i="1"/>
  <c r="F690" i="1"/>
  <c r="G691" i="1"/>
  <c r="G692" i="1"/>
  <c r="G693" i="1"/>
  <c r="G694" i="1"/>
  <c r="G695" i="1"/>
  <c r="G696" i="1"/>
  <c r="C697" i="1"/>
  <c r="D697" i="1"/>
  <c r="E697" i="1"/>
  <c r="F697" i="1"/>
  <c r="G700" i="1"/>
  <c r="G701" i="1"/>
  <c r="G702" i="1"/>
  <c r="C703" i="1"/>
  <c r="D703" i="1"/>
  <c r="E703" i="1"/>
  <c r="F703" i="1"/>
  <c r="G704" i="1"/>
  <c r="G705" i="1"/>
  <c r="F709" i="1"/>
  <c r="G707" i="1"/>
  <c r="G708" i="1"/>
  <c r="C709" i="1"/>
  <c r="D709" i="1"/>
  <c r="E709" i="1"/>
  <c r="G710" i="1"/>
  <c r="G711" i="1"/>
  <c r="G712" i="1"/>
  <c r="G713" i="1"/>
  <c r="G714" i="1"/>
  <c r="G715" i="1"/>
  <c r="C716" i="1"/>
  <c r="D716" i="1"/>
  <c r="E716" i="1"/>
  <c r="F716" i="1"/>
  <c r="G719" i="1"/>
  <c r="G720" i="1"/>
  <c r="G721" i="1"/>
  <c r="G722" i="1"/>
  <c r="G723" i="1"/>
  <c r="G724" i="1"/>
  <c r="G725" i="1"/>
  <c r="G726" i="1"/>
  <c r="G727" i="1"/>
  <c r="C728" i="1"/>
  <c r="D728" i="1"/>
  <c r="E728" i="1"/>
  <c r="F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C746" i="1"/>
  <c r="D746" i="1"/>
  <c r="E746" i="1"/>
  <c r="F746" i="1"/>
  <c r="G747" i="1"/>
  <c r="G748" i="1"/>
  <c r="G749" i="1"/>
  <c r="G750" i="1"/>
  <c r="G751" i="1"/>
  <c r="G752" i="1"/>
  <c r="G753" i="1"/>
  <c r="G754" i="1"/>
  <c r="C755" i="1"/>
  <c r="D755" i="1"/>
  <c r="E755" i="1"/>
  <c r="F755" i="1"/>
  <c r="G758" i="1"/>
  <c r="G759" i="1"/>
  <c r="G760" i="1"/>
  <c r="G761" i="1"/>
  <c r="G762" i="1"/>
  <c r="G763" i="1"/>
  <c r="G764" i="1"/>
  <c r="G765" i="1"/>
  <c r="C766" i="1"/>
  <c r="D766" i="1"/>
  <c r="E766" i="1"/>
  <c r="F766" i="1"/>
  <c r="G767" i="1"/>
  <c r="G768" i="1"/>
  <c r="G769" i="1"/>
  <c r="G770" i="1"/>
  <c r="G771" i="1"/>
  <c r="G772" i="1"/>
  <c r="G773" i="1"/>
  <c r="G774" i="1"/>
  <c r="D775" i="1"/>
  <c r="E775" i="1"/>
  <c r="E776" i="1" s="1"/>
  <c r="F775" i="1"/>
  <c r="G778" i="1"/>
  <c r="G779" i="1"/>
  <c r="G780" i="1"/>
  <c r="G781" i="1"/>
  <c r="G782" i="1"/>
  <c r="G783" i="1"/>
  <c r="G784" i="1"/>
  <c r="G785" i="1"/>
  <c r="C786" i="1"/>
  <c r="D786" i="1"/>
  <c r="E786" i="1"/>
  <c r="F786" i="1"/>
  <c r="G787" i="1"/>
  <c r="G788" i="1"/>
  <c r="G789" i="1"/>
  <c r="G790" i="1"/>
  <c r="G791" i="1"/>
  <c r="G792" i="1"/>
  <c r="G793" i="1"/>
  <c r="G794" i="1"/>
  <c r="G795" i="1"/>
  <c r="G796" i="1"/>
  <c r="C797" i="1"/>
  <c r="D797" i="1"/>
  <c r="E797" i="1"/>
  <c r="F797" i="1"/>
  <c r="G798" i="1"/>
  <c r="G799" i="1"/>
  <c r="G800" i="1"/>
  <c r="G801" i="1"/>
  <c r="G802" i="1"/>
  <c r="G803" i="1"/>
  <c r="G804" i="1"/>
  <c r="G805" i="1"/>
  <c r="G806" i="1"/>
  <c r="C807" i="1"/>
  <c r="D807" i="1"/>
  <c r="E807" i="1"/>
  <c r="F807" i="1"/>
  <c r="G810" i="1"/>
  <c r="G811" i="1"/>
  <c r="G812" i="1"/>
  <c r="G813" i="1"/>
  <c r="C814" i="1"/>
  <c r="D814" i="1"/>
  <c r="E814" i="1"/>
  <c r="F814" i="1"/>
  <c r="G815" i="1"/>
  <c r="G816" i="1"/>
  <c r="G817" i="1"/>
  <c r="G818" i="1"/>
  <c r="C819" i="1"/>
  <c r="D819" i="1"/>
  <c r="E819" i="1"/>
  <c r="F819" i="1"/>
  <c r="G820" i="1"/>
  <c r="G821" i="1"/>
  <c r="G822" i="1"/>
  <c r="G823" i="1"/>
  <c r="G824" i="1"/>
  <c r="G825" i="1"/>
  <c r="G826" i="1"/>
  <c r="G827" i="1"/>
  <c r="C828" i="1"/>
  <c r="D828" i="1"/>
  <c r="E828" i="1"/>
  <c r="F828" i="1"/>
  <c r="G829" i="1"/>
  <c r="G830" i="1"/>
  <c r="G831" i="1"/>
  <c r="G832" i="1"/>
  <c r="G833" i="1"/>
  <c r="C835" i="1"/>
  <c r="D835" i="1"/>
  <c r="E835" i="1"/>
  <c r="F835" i="1"/>
  <c r="G838" i="1"/>
  <c r="G839" i="1"/>
  <c r="G840" i="1"/>
  <c r="G841" i="1"/>
  <c r="G842" i="1"/>
  <c r="G843" i="1"/>
  <c r="G844" i="1"/>
  <c r="G845" i="1"/>
  <c r="G846" i="1"/>
  <c r="G847" i="1"/>
  <c r="C848" i="1"/>
  <c r="D848" i="1"/>
  <c r="E848" i="1"/>
  <c r="F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C884" i="1"/>
  <c r="D884" i="1"/>
  <c r="E884" i="1"/>
  <c r="F884" i="1"/>
  <c r="G885" i="1"/>
  <c r="G886" i="1"/>
  <c r="G887" i="1"/>
  <c r="G888" i="1"/>
  <c r="G889" i="1"/>
  <c r="G890" i="1"/>
  <c r="C891" i="1"/>
  <c r="D891" i="1"/>
  <c r="E891" i="1"/>
  <c r="F891" i="1"/>
  <c r="G894" i="1"/>
  <c r="G895" i="1"/>
  <c r="G896" i="1"/>
  <c r="G897" i="1"/>
  <c r="G898" i="1"/>
  <c r="G899" i="1"/>
  <c r="C900" i="1"/>
  <c r="D900" i="1"/>
  <c r="E900" i="1"/>
  <c r="F900" i="1"/>
  <c r="G901" i="1"/>
  <c r="G902" i="1"/>
  <c r="G903" i="1"/>
  <c r="C904" i="1"/>
  <c r="D904" i="1"/>
  <c r="E904" i="1"/>
  <c r="F904" i="1"/>
  <c r="G905" i="1"/>
  <c r="G906" i="1"/>
  <c r="G907" i="1"/>
  <c r="G908" i="1"/>
  <c r="C909" i="1"/>
  <c r="D909" i="1"/>
  <c r="E909" i="1"/>
  <c r="F909" i="1"/>
  <c r="G910" i="1"/>
  <c r="G911" i="1"/>
  <c r="G912" i="1"/>
  <c r="G913" i="1"/>
  <c r="C914" i="1"/>
  <c r="D914" i="1"/>
  <c r="E914" i="1"/>
  <c r="F914" i="1"/>
  <c r="G915" i="1"/>
  <c r="G916" i="1"/>
  <c r="C917" i="1"/>
  <c r="D917" i="1"/>
  <c r="E917" i="1"/>
  <c r="F917" i="1"/>
  <c r="G920" i="1"/>
  <c r="G922" i="1"/>
  <c r="G329" i="1" l="1"/>
  <c r="G656" i="1"/>
  <c r="G917" i="1"/>
  <c r="G501" i="1"/>
  <c r="G333" i="1"/>
  <c r="G340" i="1"/>
  <c r="F776" i="1"/>
  <c r="F282" i="1"/>
  <c r="F289" i="1" s="1"/>
  <c r="F187" i="1"/>
  <c r="F756" i="1"/>
  <c r="F757" i="1" s="1"/>
  <c r="E561" i="1"/>
  <c r="E571" i="1" s="1"/>
  <c r="C411" i="1"/>
  <c r="F698" i="1"/>
  <c r="F699" i="1" s="1"/>
  <c r="D698" i="1"/>
  <c r="D699" i="1" s="1"/>
  <c r="D561" i="1"/>
  <c r="D571" i="1" s="1"/>
  <c r="G448" i="1"/>
  <c r="D411" i="1"/>
  <c r="F230" i="1"/>
  <c r="F236" i="1" s="1"/>
  <c r="E175" i="1"/>
  <c r="E188" i="1" s="1"/>
  <c r="E892" i="1"/>
  <c r="E893" i="1" s="1"/>
  <c r="C892" i="1"/>
  <c r="C893" i="1" s="1"/>
  <c r="E411" i="1"/>
  <c r="C230" i="1"/>
  <c r="C236" i="1" s="1"/>
  <c r="D114" i="1"/>
  <c r="G336" i="1"/>
  <c r="F341" i="1"/>
  <c r="F342" i="1" s="1"/>
  <c r="F343" i="1" s="1"/>
  <c r="G248" i="1"/>
  <c r="G479" i="1"/>
  <c r="G475" i="1"/>
  <c r="G471" i="1"/>
  <c r="G465" i="1"/>
  <c r="E698" i="1"/>
  <c r="E699" i="1" s="1"/>
  <c r="C698" i="1"/>
  <c r="C699" i="1" s="1"/>
  <c r="C502" i="1"/>
  <c r="G766" i="1"/>
  <c r="G560" i="1"/>
  <c r="G819" i="1"/>
  <c r="G356" i="1"/>
  <c r="F892" i="1"/>
  <c r="F893" i="1" s="1"/>
  <c r="F808" i="1"/>
  <c r="F809" i="1" s="1"/>
  <c r="G775" i="1"/>
  <c r="C487" i="1"/>
  <c r="C489" i="1" s="1"/>
  <c r="C175" i="1"/>
  <c r="D918" i="1"/>
  <c r="D808" i="1"/>
  <c r="D809" i="1" s="1"/>
  <c r="G807" i="1"/>
  <c r="E808" i="1"/>
  <c r="E809" i="1" s="1"/>
  <c r="C661" i="1"/>
  <c r="C662" i="1" s="1"/>
  <c r="D661" i="1"/>
  <c r="D662" i="1" s="1"/>
  <c r="G648" i="1"/>
  <c r="E502" i="1"/>
  <c r="F487" i="1"/>
  <c r="F488" i="1" s="1"/>
  <c r="E836" i="1"/>
  <c r="G835" i="1"/>
  <c r="F836" i="1"/>
  <c r="G660" i="1"/>
  <c r="F561" i="1"/>
  <c r="D502" i="1"/>
  <c r="F436" i="1"/>
  <c r="F114" i="1"/>
  <c r="G746" i="1"/>
  <c r="G909" i="1"/>
  <c r="G904" i="1"/>
  <c r="G900" i="1"/>
  <c r="G814" i="1"/>
  <c r="G786" i="1"/>
  <c r="F717" i="1"/>
  <c r="E487" i="1"/>
  <c r="E488" i="1" s="1"/>
  <c r="C436" i="1"/>
  <c r="E230" i="1"/>
  <c r="E236" i="1" s="1"/>
  <c r="C72" i="1"/>
  <c r="E756" i="1"/>
  <c r="E757" i="1" s="1"/>
  <c r="E777" i="1" s="1"/>
  <c r="G848" i="1"/>
  <c r="C836" i="1"/>
  <c r="F661" i="1"/>
  <c r="F662" i="1" s="1"/>
  <c r="G641" i="1"/>
  <c r="D615" i="1"/>
  <c r="D663" i="1" s="1"/>
  <c r="F615" i="1"/>
  <c r="F502" i="1"/>
  <c r="D487" i="1"/>
  <c r="D488" i="1" s="1"/>
  <c r="E918" i="1"/>
  <c r="G884" i="1"/>
  <c r="D717" i="1"/>
  <c r="G703" i="1"/>
  <c r="E661" i="1"/>
  <c r="E662" i="1" s="1"/>
  <c r="D614" i="1"/>
  <c r="C614" i="1"/>
  <c r="G418" i="1"/>
  <c r="C282" i="1"/>
  <c r="C289" i="1" s="1"/>
  <c r="D175" i="1"/>
  <c r="D13" i="2" s="1"/>
  <c r="E114" i="1"/>
  <c r="G542" i="1"/>
  <c r="G486" i="1"/>
  <c r="G570" i="1"/>
  <c r="G435" i="1"/>
  <c r="G424" i="1"/>
  <c r="G603" i="1"/>
  <c r="G797" i="1"/>
  <c r="E436" i="1"/>
  <c r="E341" i="1"/>
  <c r="E342" i="1" s="1"/>
  <c r="E343" i="1" s="1"/>
  <c r="F918" i="1"/>
  <c r="G914" i="1"/>
  <c r="D892" i="1"/>
  <c r="D893" i="1" s="1"/>
  <c r="G891" i="1"/>
  <c r="D836" i="1"/>
  <c r="G828" i="1"/>
  <c r="C808" i="1"/>
  <c r="C809" i="1" s="1"/>
  <c r="C756" i="1"/>
  <c r="C757" i="1" s="1"/>
  <c r="D756" i="1"/>
  <c r="D757" i="1" s="1"/>
  <c r="G728" i="1"/>
  <c r="G709" i="1"/>
  <c r="G706" i="1"/>
  <c r="C717" i="1"/>
  <c r="G697" i="1"/>
  <c r="G653" i="1"/>
  <c r="G581" i="1"/>
  <c r="D436" i="1"/>
  <c r="G410" i="1"/>
  <c r="F411" i="1"/>
  <c r="D230" i="1"/>
  <c r="D236" i="1" s="1"/>
  <c r="C187" i="1"/>
  <c r="F175" i="1"/>
  <c r="G755" i="1"/>
  <c r="G716" i="1"/>
  <c r="G630" i="1"/>
  <c r="C615" i="1"/>
  <c r="E614" i="1"/>
  <c r="G498" i="1"/>
  <c r="G502" i="1" s="1"/>
  <c r="G18" i="1"/>
  <c r="E282" i="1"/>
  <c r="E289" i="1" s="1"/>
  <c r="E72" i="1"/>
  <c r="C341" i="1"/>
  <c r="C342" i="1" s="1"/>
  <c r="G690" i="1"/>
  <c r="C918" i="1"/>
  <c r="C776" i="1"/>
  <c r="D776" i="1"/>
  <c r="E717" i="1"/>
  <c r="G673" i="1"/>
  <c r="G613" i="1"/>
  <c r="F614" i="1"/>
  <c r="C561" i="1"/>
  <c r="C571" i="1" s="1"/>
  <c r="G517" i="1"/>
  <c r="C114" i="1"/>
  <c r="D282" i="1"/>
  <c r="D289" i="1" s="1"/>
  <c r="D341" i="1"/>
  <c r="D342" i="1" s="1"/>
  <c r="G197" i="1"/>
  <c r="G83" i="1"/>
  <c r="G181" i="1"/>
  <c r="G170" i="1"/>
  <c r="G113" i="1"/>
  <c r="G281" i="1"/>
  <c r="G301" i="1"/>
  <c r="G288" i="1"/>
  <c r="G235" i="1"/>
  <c r="G229" i="1"/>
  <c r="D187" i="1"/>
  <c r="G186" i="1"/>
  <c r="G174" i="1"/>
  <c r="G127" i="1"/>
  <c r="G31" i="1"/>
  <c r="D72" i="1"/>
  <c r="G71" i="1"/>
  <c r="F71" i="1"/>
  <c r="F72" i="1" s="1"/>
  <c r="E615" i="1"/>
  <c r="F571" i="1" l="1"/>
  <c r="G776" i="1"/>
  <c r="C663" i="1"/>
  <c r="F777" i="1"/>
  <c r="D437" i="1"/>
  <c r="C437" i="1"/>
  <c r="F188" i="1"/>
  <c r="G282" i="1"/>
  <c r="G289" i="1" s="1"/>
  <c r="D837" i="1"/>
  <c r="E489" i="1"/>
  <c r="E503" i="1" s="1"/>
  <c r="C488" i="1"/>
  <c r="E718" i="1"/>
  <c r="C777" i="1"/>
  <c r="D777" i="1"/>
  <c r="C837" i="1"/>
  <c r="E437" i="1"/>
  <c r="D718" i="1"/>
  <c r="F718" i="1"/>
  <c r="C188" i="1"/>
  <c r="C919" i="1"/>
  <c r="C718" i="1"/>
  <c r="G341" i="1"/>
  <c r="G342" i="1" s="1"/>
  <c r="E919" i="1"/>
  <c r="G661" i="1"/>
  <c r="G662" i="1" s="1"/>
  <c r="F437" i="1"/>
  <c r="E663" i="1"/>
  <c r="C503" i="1"/>
  <c r="G717" i="1"/>
  <c r="G411" i="1"/>
  <c r="E837" i="1"/>
  <c r="D919" i="1"/>
  <c r="G756" i="1"/>
  <c r="G757" i="1" s="1"/>
  <c r="G777" i="1" s="1"/>
  <c r="F837" i="1"/>
  <c r="F489" i="1"/>
  <c r="F503" i="1" s="1"/>
  <c r="F919" i="1"/>
  <c r="G836" i="1"/>
  <c r="D188" i="1"/>
  <c r="G808" i="1"/>
  <c r="G809" i="1" s="1"/>
  <c r="G698" i="1"/>
  <c r="G699" i="1" s="1"/>
  <c r="G918" i="1"/>
  <c r="G436" i="1"/>
  <c r="D489" i="1"/>
  <c r="D503" i="1" s="1"/>
  <c r="G561" i="1"/>
  <c r="G892" i="1"/>
  <c r="G893" i="1" s="1"/>
  <c r="G187" i="1"/>
  <c r="D343" i="1"/>
  <c r="D25" i="2"/>
  <c r="C343" i="1"/>
  <c r="C25" i="2"/>
  <c r="F663" i="1"/>
  <c r="G614" i="1"/>
  <c r="G114" i="1"/>
  <c r="G487" i="1"/>
  <c r="G489" i="1" s="1"/>
  <c r="G503" i="1" s="1"/>
  <c r="G72" i="1"/>
  <c r="G175" i="1"/>
  <c r="G615" i="1"/>
  <c r="G230" i="1"/>
  <c r="G236" i="1" s="1"/>
  <c r="G571" i="1" l="1"/>
  <c r="G437" i="1"/>
  <c r="G837" i="1"/>
  <c r="E923" i="1"/>
  <c r="G919" i="1"/>
  <c r="F923" i="1"/>
  <c r="G718" i="1"/>
  <c r="C923" i="1"/>
  <c r="G663" i="1"/>
  <c r="D923" i="1"/>
  <c r="G488" i="1"/>
  <c r="G188" i="1"/>
  <c r="G343" i="1"/>
  <c r="E25" i="2"/>
  <c r="F25" i="2" s="1"/>
  <c r="G923" i="1" l="1"/>
  <c r="D47" i="2"/>
  <c r="D39" i="2"/>
  <c r="D35" i="2"/>
  <c r="D31" i="2"/>
  <c r="D28" i="2"/>
  <c r="D27" i="2"/>
  <c r="D24" i="2"/>
  <c r="D18" i="2"/>
  <c r="D17" i="2"/>
  <c r="D10" i="2"/>
  <c r="D9" i="2"/>
  <c r="D6" i="2"/>
  <c r="E55" i="2"/>
  <c r="E51" i="2"/>
  <c r="E47" i="2"/>
  <c r="E43" i="2"/>
  <c r="E39" i="2"/>
  <c r="E35" i="2"/>
  <c r="D37" i="2"/>
  <c r="E31" i="2"/>
  <c r="E28" i="2"/>
  <c r="F28" i="2" s="1"/>
  <c r="E27" i="2"/>
  <c r="E24" i="2"/>
  <c r="F24" i="2" s="1"/>
  <c r="E20" i="2"/>
  <c r="E18" i="2"/>
  <c r="E17" i="2"/>
  <c r="E16" i="2"/>
  <c r="E12" i="2"/>
  <c r="E9" i="2"/>
  <c r="E60" i="2"/>
  <c r="C47" i="2"/>
  <c r="C55" i="2"/>
  <c r="C51" i="2"/>
  <c r="C43" i="2"/>
  <c r="C39" i="2"/>
  <c r="C37" i="2"/>
  <c r="C35" i="2"/>
  <c r="C31" i="2"/>
  <c r="C28" i="2"/>
  <c r="C27" i="2"/>
  <c r="C24" i="2"/>
  <c r="C22" i="2"/>
  <c r="C21" i="2"/>
  <c r="C20" i="2"/>
  <c r="C18" i="2"/>
  <c r="C17" i="2"/>
  <c r="C16" i="2"/>
  <c r="C12" i="2"/>
  <c r="C9" i="2"/>
  <c r="C6" i="2"/>
  <c r="D43" i="2"/>
  <c r="C40" i="2"/>
  <c r="D22" i="2"/>
  <c r="D21" i="2"/>
  <c r="D20" i="2"/>
  <c r="D16" i="2"/>
  <c r="F17" i="2" l="1"/>
  <c r="F31" i="2"/>
  <c r="F47" i="2"/>
  <c r="F27" i="2"/>
  <c r="F20" i="2"/>
  <c r="F43" i="2"/>
  <c r="F16" i="2"/>
  <c r="F35" i="2"/>
  <c r="F9" i="2"/>
  <c r="F18" i="2"/>
  <c r="F39" i="2"/>
  <c r="D41" i="2"/>
  <c r="D32" i="2"/>
  <c r="E15" i="2"/>
  <c r="C13" i="2"/>
  <c r="D12" i="2"/>
  <c r="F12" i="2" s="1"/>
  <c r="E58" i="2"/>
  <c r="C19" i="2"/>
  <c r="C15" i="2"/>
  <c r="C63" i="2"/>
  <c r="C58" i="2"/>
  <c r="D36" i="2" l="1"/>
  <c r="C32" i="2"/>
  <c r="E37" i="2" l="1"/>
  <c r="F37" i="2" s="1"/>
  <c r="E6" i="2"/>
  <c r="E63" i="2" l="1"/>
  <c r="F6" i="2"/>
  <c r="E10" i="2"/>
  <c r="E21" i="2"/>
  <c r="F21" i="2" s="1"/>
  <c r="E40" i="2"/>
  <c r="D40" i="2"/>
  <c r="D33" i="2"/>
  <c r="C33" i="2"/>
  <c r="C30" i="2" s="1"/>
  <c r="C41" i="2"/>
  <c r="C38" i="2" s="1"/>
  <c r="C53" i="2"/>
  <c r="C57" i="2"/>
  <c r="D53" i="2"/>
  <c r="C49" i="2"/>
  <c r="C29" i="2"/>
  <c r="C26" i="2" s="1"/>
  <c r="E8" i="2" l="1"/>
  <c r="F10" i="2"/>
  <c r="F40" i="2"/>
  <c r="E29" i="2"/>
  <c r="D29" i="2"/>
  <c r="D14" i="2"/>
  <c r="C14" i="2"/>
  <c r="E33" i="2"/>
  <c r="F33" i="2" s="1"/>
  <c r="E49" i="2"/>
  <c r="E14" i="2"/>
  <c r="F14" i="2" l="1"/>
  <c r="E26" i="2"/>
  <c r="F29" i="2"/>
  <c r="C11" i="2"/>
  <c r="E41" i="2"/>
  <c r="E38" i="2" l="1"/>
  <c r="F41" i="2"/>
  <c r="E53" i="2"/>
  <c r="F53" i="2" s="1"/>
  <c r="E57" i="2" l="1"/>
  <c r="E32" i="2" l="1"/>
  <c r="D52" i="2"/>
  <c r="E30" i="2" l="1"/>
  <c r="F32" i="2"/>
  <c r="C56" i="2"/>
  <c r="C54" i="2" s="1"/>
  <c r="C52" i="2"/>
  <c r="C50" i="2" s="1"/>
  <c r="C45" i="2"/>
  <c r="C65" i="2" s="1"/>
  <c r="C23" i="2"/>
  <c r="E52" i="2"/>
  <c r="E45" i="2"/>
  <c r="E56" i="2"/>
  <c r="C10" i="2"/>
  <c r="C8" i="2" s="1"/>
  <c r="E54" i="2" l="1"/>
  <c r="E50" i="2"/>
  <c r="F52" i="2"/>
  <c r="C48" i="2"/>
  <c r="C46" i="2" s="1"/>
  <c r="C44" i="2"/>
  <c r="C42" i="2" s="1"/>
  <c r="C36" i="2"/>
  <c r="C34" i="2" s="1"/>
  <c r="E23" i="2"/>
  <c r="D7" i="2"/>
  <c r="C7" i="2"/>
  <c r="E44" i="2"/>
  <c r="E48" i="2"/>
  <c r="E7" i="2"/>
  <c r="F7" i="2" s="1"/>
  <c r="E46" i="2" l="1"/>
  <c r="E42" i="2"/>
  <c r="E36" i="2"/>
  <c r="C5" i="2"/>
  <c r="C64" i="2"/>
  <c r="C62" i="2" s="1"/>
  <c r="C72" i="2" s="1"/>
  <c r="E5" i="2"/>
  <c r="E34" i="2" l="1"/>
  <c r="F36" i="2"/>
  <c r="E13" i="2"/>
  <c r="F13" i="2" s="1"/>
  <c r="C67" i="2"/>
  <c r="C66" i="2"/>
  <c r="C68" i="2"/>
  <c r="E22" i="2" l="1"/>
  <c r="F22" i="2" s="1"/>
  <c r="E11" i="2"/>
  <c r="E64" i="2"/>
  <c r="D60" i="2"/>
  <c r="F60" i="2" s="1"/>
  <c r="F58" i="2" s="1"/>
  <c r="E19" i="2" l="1"/>
  <c r="E65" i="2"/>
  <c r="D58" i="2"/>
  <c r="E62" i="2" l="1"/>
  <c r="D55" i="2"/>
  <c r="F55" i="2" s="1"/>
  <c r="D51" i="2"/>
  <c r="F51" i="2" s="1"/>
  <c r="E67" i="2" l="1"/>
  <c r="E66" i="2"/>
  <c r="E68" i="2"/>
  <c r="D5" i="2"/>
  <c r="F5" i="2" s="1"/>
  <c r="D49" i="2"/>
  <c r="F49" i="2" s="1"/>
  <c r="D56" i="2" l="1"/>
  <c r="F56" i="2" s="1"/>
  <c r="D63" i="2" l="1"/>
  <c r="D8" i="2" l="1"/>
  <c r="F8" i="2" s="1"/>
  <c r="D26" i="2" l="1"/>
  <c r="F26" i="2" s="1"/>
  <c r="D57" i="2" l="1"/>
  <c r="F57" i="2" s="1"/>
  <c r="D54" i="2" l="1"/>
  <c r="F54" i="2" s="1"/>
  <c r="D15" i="2" l="1"/>
  <c r="F15" i="2" s="1"/>
  <c r="D11" i="2" l="1"/>
  <c r="F11" i="2" s="1"/>
  <c r="D50" i="2" l="1"/>
  <c r="F50" i="2" s="1"/>
  <c r="D44" i="2" l="1"/>
  <c r="F44" i="2" s="1"/>
  <c r="D19" i="2" l="1"/>
  <c r="F19" i="2" s="1"/>
  <c r="D45" i="2" l="1"/>
  <c r="F45" i="2" s="1"/>
  <c r="D42" i="2" l="1"/>
  <c r="F42" i="2" s="1"/>
  <c r="D48" i="2" l="1"/>
  <c r="F48" i="2" s="1"/>
  <c r="D46" i="2" l="1"/>
  <c r="F46" i="2" s="1"/>
  <c r="D23" i="2" l="1"/>
  <c r="F23" i="2" s="1"/>
  <c r="D30" i="2" l="1"/>
  <c r="F30" i="2" s="1"/>
  <c r="D34" i="2" l="1"/>
  <c r="F34" i="2" s="1"/>
  <c r="D64" i="2"/>
  <c r="D38" i="2" l="1"/>
  <c r="F38" i="2" s="1"/>
  <c r="D65" i="2"/>
  <c r="D62" i="2" l="1"/>
  <c r="F62" i="2" s="1"/>
  <c r="D68" i="2" l="1"/>
  <c r="D67" i="2"/>
  <c r="D66" i="2"/>
  <c r="G344" i="1" l="1"/>
</calcChain>
</file>

<file path=xl/sharedStrings.xml><?xml version="1.0" encoding="utf-8"?>
<sst xmlns="http://schemas.openxmlformats.org/spreadsheetml/2006/main" count="1038" uniqueCount="688">
  <si>
    <t>COUNTY REVENUE</t>
  </si>
  <si>
    <t>National Allocations</t>
  </si>
  <si>
    <t>Own Revenues</t>
  </si>
  <si>
    <t>Balance B/f</t>
  </si>
  <si>
    <t>HSSF-Danida</t>
  </si>
  <si>
    <t>Universal Health care(World Bank)</t>
  </si>
  <si>
    <t>CA- Fuel Levy Fund</t>
  </si>
  <si>
    <t>IDA(Word Bank) Kenya Climate Smart</t>
  </si>
  <si>
    <t>CA-User Fees foregone</t>
  </si>
  <si>
    <t>CA- Leasing of Medical Equipment</t>
  </si>
  <si>
    <t xml:space="preserve">Kenya Urban surport programme(KUSP) </t>
  </si>
  <si>
    <t>CA- Development of Youth polytechnics</t>
  </si>
  <si>
    <t xml:space="preserve">Total </t>
  </si>
  <si>
    <t xml:space="preserve"> Basic salaries County Executives</t>
  </si>
  <si>
    <t xml:space="preserve"> NSSF</t>
  </si>
  <si>
    <t> 2120103</t>
  </si>
  <si>
    <t xml:space="preserve"> Employer Contribution to pension scheme</t>
  </si>
  <si>
    <t xml:space="preserve"> Duty/Acting Allowances</t>
  </si>
  <si>
    <t xml:space="preserve"> Leave allowances</t>
  </si>
  <si>
    <t>Gratuity</t>
  </si>
  <si>
    <t> 2110301</t>
  </si>
  <si>
    <t xml:space="preserve"> House Allowances</t>
  </si>
  <si>
    <t>Responsibility Allowance</t>
  </si>
  <si>
    <t>Commuter Allowances/ Specified</t>
  </si>
  <si>
    <t>Total Compensation to employees</t>
  </si>
  <si>
    <t xml:space="preserve"> Gas Expenses</t>
  </si>
  <si>
    <t xml:space="preserve">  Telephone, Telex, Facsimile and Mobile Phone Services </t>
  </si>
  <si>
    <t xml:space="preserve">  Courier and Postal Services </t>
  </si>
  <si>
    <t xml:space="preserve">  Travel Costs (airlines, bus, railway, mileage allowances, etc.) </t>
  </si>
  <si>
    <t xml:space="preserve">  Accommodation - Domestic Travel </t>
  </si>
  <si>
    <t xml:space="preserve">  Daily Subsistence Allowance </t>
  </si>
  <si>
    <t xml:space="preserve">  Sundry Items (e.g. Airport Tax, Taxis, etc) </t>
  </si>
  <si>
    <t xml:space="preserve">  Local Presidential Visits </t>
  </si>
  <si>
    <t xml:space="preserve"> Foreign Travel Costs (airlines, bus, railway, mileage allowances, etc.) </t>
  </si>
  <si>
    <t xml:space="preserve">  Hotel; Accommodation </t>
  </si>
  <si>
    <t xml:space="preserve">  International News Services </t>
  </si>
  <si>
    <t xml:space="preserve">  Publishing and Printing Services </t>
  </si>
  <si>
    <t xml:space="preserve"> Subscriptions to Newspapers, Magazines and Periodicals </t>
  </si>
  <si>
    <t xml:space="preserve">  Advertising, Awareness &amp; Publicity Campaigns </t>
  </si>
  <si>
    <t>Office Expenses (Inter Governmental)</t>
  </si>
  <si>
    <t xml:space="preserve">  Rent &amp; Rates -  Non Residential (Inter Departmental)</t>
  </si>
  <si>
    <t xml:space="preserve">  Hire of Transport </t>
  </si>
  <si>
    <t xml:space="preserve">  Training Allowance </t>
  </si>
  <si>
    <t xml:space="preserve">  Catering Services (receptions), Accommodation, Gifts, Food and Drinks </t>
  </si>
  <si>
    <t xml:space="preserve">  Boards, Committees, Conferences and Seminars </t>
  </si>
  <si>
    <t xml:space="preserve">  National Celebrations </t>
  </si>
  <si>
    <t xml:space="preserve">  Medals, Awards, and Honors </t>
  </si>
  <si>
    <t xml:space="preserve"> Hospitality and others</t>
  </si>
  <si>
    <t xml:space="preserve"> Medical Insurance/Cover</t>
  </si>
  <si>
    <t xml:space="preserve">  Purchase of Uniforms and Clothing - Staff </t>
  </si>
  <si>
    <t xml:space="preserve">  General Office Supplies (papers, pencils, forms, small office equipment etc) </t>
  </si>
  <si>
    <t xml:space="preserve">  Sanitary and Cleaning Materials, Supplies and Services </t>
  </si>
  <si>
    <t xml:space="preserve">  Legal Dues/fees, Arbitration and Compensation Payments </t>
  </si>
  <si>
    <t xml:space="preserve"> Other Operating expenses- Community Participation</t>
  </si>
  <si>
    <t xml:space="preserve"> Maintenance of Buildings and Stations -- Non-Residential</t>
  </si>
  <si>
    <t xml:space="preserve"> Minor Alterations to Buildings and Civil Works</t>
  </si>
  <si>
    <t xml:space="preserve"> Maintenance of Communications Equipment</t>
  </si>
  <si>
    <t xml:space="preserve"> Compassionate Fund</t>
  </si>
  <si>
    <t xml:space="preserve">  Purchase of other Office Equipment </t>
  </si>
  <si>
    <t xml:space="preserve">  Purchase of Police and Security Equipment </t>
  </si>
  <si>
    <t xml:space="preserve">  Purchase of Generators </t>
  </si>
  <si>
    <t>Compensation to employees - WIBA and GPA</t>
  </si>
  <si>
    <t>Disaster Response</t>
  </si>
  <si>
    <t xml:space="preserve"> Total use of Good and Services </t>
  </si>
  <si>
    <t xml:space="preserve"> Grand Total </t>
  </si>
  <si>
    <t xml:space="preserve">PUBLIC SERVICE BOARD </t>
  </si>
  <si>
    <t>Casual labour</t>
  </si>
  <si>
    <t xml:space="preserve"> Electricity </t>
  </si>
  <si>
    <t>Water and sewearge</t>
  </si>
  <si>
    <t>Internet expenses</t>
  </si>
  <si>
    <t xml:space="preserve">Telephone, Telex, Facsimile and Mobile Phone Services </t>
  </si>
  <si>
    <t xml:space="preserve">  Accommodation </t>
  </si>
  <si>
    <t>Hospitality</t>
  </si>
  <si>
    <t>Legal fees</t>
  </si>
  <si>
    <t xml:space="preserve"> Publishing and Printing Services </t>
  </si>
  <si>
    <t xml:space="preserve">Subscriptions to Newspapers, Magazines and Periodicals </t>
  </si>
  <si>
    <t>Travel allowance</t>
  </si>
  <si>
    <t>Production and printing of training materials</t>
  </si>
  <si>
    <t>Hire of training facility</t>
  </si>
  <si>
    <t xml:space="preserve">Catering Services (receptions), Accommodation, Gifts, Food and Drinks </t>
  </si>
  <si>
    <t>Computer and printing accessories</t>
  </si>
  <si>
    <t xml:space="preserve"> Medical Fund</t>
  </si>
  <si>
    <t>Subscription to professional</t>
  </si>
  <si>
    <t>staff welfare</t>
  </si>
  <si>
    <t xml:space="preserve"> Purchase of Office Furniture and Fittings </t>
  </si>
  <si>
    <t>ADMINISTRATION</t>
  </si>
  <si>
    <t>Compensation to Employees total</t>
  </si>
  <si>
    <t>Basic salaries Civil Service</t>
  </si>
  <si>
    <t>NSSF</t>
  </si>
  <si>
    <t>Employer Contribution to pension scheme</t>
  </si>
  <si>
    <t>Duty/Acting Allowances</t>
  </si>
  <si>
    <t>Leave allowances</t>
  </si>
  <si>
    <t>Casual labour and others</t>
  </si>
  <si>
    <t xml:space="preserve"> Total Compensation to employees </t>
  </si>
  <si>
    <t>Gas Expenses</t>
  </si>
  <si>
    <t xml:space="preserve"> Telephone, Telex, Facsimile and Mobile Phone Services</t>
  </si>
  <si>
    <t xml:space="preserve"> Courier and Postal Services</t>
  </si>
  <si>
    <t xml:space="preserve"> Travel Costs (airlines, bus, railway, mileage allowances, etc.)</t>
  </si>
  <si>
    <t xml:space="preserve"> Accommodation - Domestic Travel</t>
  </si>
  <si>
    <t xml:space="preserve"> Daily Subsistence Allowance</t>
  </si>
  <si>
    <t xml:space="preserve"> Sundry Items (e.g. Airport Tax, Taxis, etc)</t>
  </si>
  <si>
    <t xml:space="preserve"> Field Allowance</t>
  </si>
  <si>
    <t xml:space="preserve"> Publishing and Printing Services</t>
  </si>
  <si>
    <t xml:space="preserve"> Subscriptions to Newspapers, Magazines and Periodicals</t>
  </si>
  <si>
    <t xml:space="preserve"> Advertising, Awareness &amp; Publicity Campaigns</t>
  </si>
  <si>
    <t xml:space="preserve"> Trade Shows and Exhibitions</t>
  </si>
  <si>
    <t xml:space="preserve"> Rent &amp; Rates - Non Residential</t>
  </si>
  <si>
    <t xml:space="preserve"> Travel Allowance</t>
  </si>
  <si>
    <t xml:space="preserve"> Remuneration of Instructors and Contract Based Training Services</t>
  </si>
  <si>
    <t xml:space="preserve"> Production and Printing of Training Materials</t>
  </si>
  <si>
    <t xml:space="preserve"> Hire of Training Facilities and Equipment</t>
  </si>
  <si>
    <t xml:space="preserve"> Accommodation Allowance</t>
  </si>
  <si>
    <t xml:space="preserve"> Training Allowance</t>
  </si>
  <si>
    <t xml:space="preserve"> Catering Services (receptions), Accommodation, Gifts, Food and Drinks</t>
  </si>
  <si>
    <t xml:space="preserve"> Boards, Committees, Conferences and Seminars</t>
  </si>
  <si>
    <t xml:space="preserve"> Board Allowance</t>
  </si>
  <si>
    <t>Hospitality and others(Staff welfare)</t>
  </si>
  <si>
    <t xml:space="preserve"> Supplies for Broadcasting and Information Services</t>
  </si>
  <si>
    <t xml:space="preserve"> Purchase/Production of Photographic and Audio-Visual Materials</t>
  </si>
  <si>
    <t xml:space="preserve"> Purchase of Uniforms and Clothing - Staff</t>
  </si>
  <si>
    <t xml:space="preserve"> General Office Supplies (papers, pencils, forms, small office equipment etc)</t>
  </si>
  <si>
    <t xml:space="preserve"> Sanitary and Cleaning Materials, Supplies and Services</t>
  </si>
  <si>
    <t xml:space="preserve"> Bank Service Commission and Charges</t>
  </si>
  <si>
    <t xml:space="preserve">                    -   </t>
  </si>
  <si>
    <t xml:space="preserve"> Membership Fees, Dues and Subscriptions to Professional and Trade Bodies</t>
  </si>
  <si>
    <t xml:space="preserve"> Legal Dues/fees, Arbitration and Compensation Payments</t>
  </si>
  <si>
    <t xml:space="preserve"> Contracted Professional Services</t>
  </si>
  <si>
    <t xml:space="preserve"> Binding  of Records</t>
  </si>
  <si>
    <t xml:space="preserve"> Laundry Expenses</t>
  </si>
  <si>
    <t>Other Operating expenses- Community Participation</t>
  </si>
  <si>
    <t>Minor Alterations to Buildings and Civil Works</t>
  </si>
  <si>
    <t>Maintenance of Communications Equipment</t>
  </si>
  <si>
    <t>Maintenance of Police and Security Equipment</t>
  </si>
  <si>
    <t>HIV AIDS Secretariat workplace Policy Development</t>
  </si>
  <si>
    <t>Purchase of Motor Vehicle( Pending Bills)</t>
  </si>
  <si>
    <t>Purchase of other Office Equipment</t>
  </si>
  <si>
    <t>Emergency Fund</t>
  </si>
  <si>
    <t>Sub Total</t>
  </si>
  <si>
    <t>CENTRE FOR DEVOLVED GOVERNANCE</t>
  </si>
  <si>
    <t>Training Services</t>
  </si>
  <si>
    <t>Consultancy Services</t>
  </si>
  <si>
    <t>ICT DEPARTMENT</t>
  </si>
  <si>
    <t>Salary and wages</t>
  </si>
  <si>
    <t>House Allowances</t>
  </si>
  <si>
    <t>Commuter Allowances /specified</t>
  </si>
  <si>
    <t>Operations and maintenance</t>
  </si>
  <si>
    <t xml:space="preserve"> Water and sewerage charges </t>
  </si>
  <si>
    <t>Gas expense</t>
  </si>
  <si>
    <t xml:space="preserve"> Telephone, Telex, Facsimile and Mobile Phone Services </t>
  </si>
  <si>
    <t xml:space="preserve"> Internet Connections </t>
  </si>
  <si>
    <t xml:space="preserve"> Courier and Postal Services </t>
  </si>
  <si>
    <t xml:space="preserve"> Satellite Access Services </t>
  </si>
  <si>
    <t xml:space="preserve"> Travel Costs (airlines, bus, railway, mileage allowances, etc.) </t>
  </si>
  <si>
    <t xml:space="preserve"> Accommodation - Domestic Travel </t>
  </si>
  <si>
    <t xml:space="preserve"> Daily Subsistence Allowance </t>
  </si>
  <si>
    <t>Membership Fees, Dues and Subscriptions to Professional and Trade Bodies</t>
  </si>
  <si>
    <t>Purchase of Uniforms and Clothing-Staff</t>
  </si>
  <si>
    <t xml:space="preserve"> Advertising, Awareness &amp; Publicity Campaigns </t>
  </si>
  <si>
    <t xml:space="preserve"> Trade Shows and Exhibitions </t>
  </si>
  <si>
    <t xml:space="preserve"> Catering Services (receptions), Accommodation, Gifts, Food and Drinks </t>
  </si>
  <si>
    <t xml:space="preserve"> Boards, Committees, Conferences and Seminars </t>
  </si>
  <si>
    <t xml:space="preserve"> General Office Supplies (papers, pencils, forms, small office equipment etc) </t>
  </si>
  <si>
    <t xml:space="preserve"> Supplies and Accessories for Computers and Printers </t>
  </si>
  <si>
    <t xml:space="preserve"> Sanitary and Cleaning Materials, Supplies and Services </t>
  </si>
  <si>
    <t xml:space="preserve"> Maintenance of Computers, Software, and Networks </t>
  </si>
  <si>
    <t xml:space="preserve"> Purchase of Air conditioners, Fans and Heating Appliances </t>
  </si>
  <si>
    <t xml:space="preserve"> Purchase of other Office Equipment </t>
  </si>
  <si>
    <t xml:space="preserve"> Purchase of Computers, Printers and other IT Equipment  (For Offices)</t>
  </si>
  <si>
    <t>Program 1</t>
  </si>
  <si>
    <t>Infrastructure Development and Equipment</t>
  </si>
  <si>
    <t>Residential Buildings</t>
  </si>
  <si>
    <t>Non Residential Buildings- Offices</t>
  </si>
  <si>
    <t>Construction of Buildings - Oth</t>
  </si>
  <si>
    <t>Branding and Promotions; Printing , Advertising and Information Supplies and Services</t>
  </si>
  <si>
    <t>Other Infrastructure and Civil Works</t>
  </si>
  <si>
    <t>Program 2</t>
  </si>
  <si>
    <t xml:space="preserve"> Information Communication Technology (ICT) Services</t>
  </si>
  <si>
    <t>S.P 1.1 Development of insfrastructure and connectivity</t>
  </si>
  <si>
    <t>S.P 1.2 ICT Connectivity enhancement</t>
  </si>
  <si>
    <t>S.P 1.3 E-government services</t>
  </si>
  <si>
    <t xml:space="preserve">GRAND TOTAL </t>
  </si>
  <si>
    <t xml:space="preserve">FINANCE  </t>
  </si>
  <si>
    <t xml:space="preserve"> Basic Salaries- </t>
  </si>
  <si>
    <t xml:space="preserve"> House Allowance </t>
  </si>
  <si>
    <t>commuter allowance</t>
  </si>
  <si>
    <t>Leave Allowance</t>
  </si>
  <si>
    <t>acting/duty allowance</t>
  </si>
  <si>
    <t>Alimentary allowance</t>
  </si>
  <si>
    <t>employer contribution to NSSF</t>
  </si>
  <si>
    <t>employer contribution to pension scheme</t>
  </si>
  <si>
    <t>Total Compensation to Employees</t>
  </si>
  <si>
    <t xml:space="preserve">Publishing and Printing </t>
  </si>
  <si>
    <t xml:space="preserve"> Motor Vehicle Insurance </t>
  </si>
  <si>
    <t xml:space="preserve"> Refined Fuels and Lubricants for Transport </t>
  </si>
  <si>
    <t xml:space="preserve"> Bank Service Commission and Charges </t>
  </si>
  <si>
    <t>Consultancy for Valuation roll (Two towns) and Valuation of Assets for disposal</t>
  </si>
  <si>
    <t xml:space="preserve"> Maintenance of Office Furniture and Equipment </t>
  </si>
  <si>
    <t>Housing Loans to Public Servants</t>
  </si>
  <si>
    <t>Car loan to public servants</t>
  </si>
  <si>
    <t>Use of Goods and Services total</t>
  </si>
  <si>
    <t>Net Recurrent Expenditure</t>
  </si>
  <si>
    <t>PROGRAMME 1</t>
  </si>
  <si>
    <t xml:space="preserve"> Automation of revenue </t>
  </si>
  <si>
    <t xml:space="preserve"> Total Expenditure of Programme 1 </t>
  </si>
  <si>
    <t xml:space="preserve"> ECONOMIC PLANNING</t>
  </si>
  <si>
    <t>PERSONAL EMOLUMENTS</t>
  </si>
  <si>
    <t>Acting allowance</t>
  </si>
  <si>
    <t>Responsibility allowance</t>
  </si>
  <si>
    <t xml:space="preserve"> Employer Contribution to NSSF</t>
  </si>
  <si>
    <t xml:space="preserve"> Employer Contribution to Staff Pensions Scheme </t>
  </si>
  <si>
    <t>Sub - total</t>
  </si>
  <si>
    <t xml:space="preserve">OPERATIONS AND MAINTENACE </t>
  </si>
  <si>
    <t>Public participation</t>
  </si>
  <si>
    <t>22 - Use of Goods and Services total</t>
  </si>
  <si>
    <t>Other Recurrent Expenditure</t>
  </si>
  <si>
    <t>PROGRAMME 1 ADMINISTRATIVE SERVICES</t>
  </si>
  <si>
    <t>Current Transfers to Lake Region Economic Block</t>
  </si>
  <si>
    <t>PROGRAMME TOTALS</t>
  </si>
  <si>
    <t>PROGRAMME 2 MONITORING AND EVALUATION SERVICES</t>
  </si>
  <si>
    <t>Monitoring services</t>
  </si>
  <si>
    <t>TOTAL PROGRAMME 2</t>
  </si>
  <si>
    <t>PROGRAMME 3 PLANNING</t>
  </si>
  <si>
    <t>Programme3 TOTALS</t>
  </si>
  <si>
    <t>TOTAL OTHER RECURRENT EXPENDITURE</t>
  </si>
  <si>
    <t>Total use of goods and services</t>
  </si>
  <si>
    <t>TOTAL RECURRENT</t>
  </si>
  <si>
    <t>LANDS,HOUSING AND URBAN PLANNING</t>
  </si>
  <si>
    <t>Personal emolument</t>
  </si>
  <si>
    <t xml:space="preserve"> Basic Salaries and wages</t>
  </si>
  <si>
    <t>Casual wages</t>
  </si>
  <si>
    <t>Superannuation Fund/Gratuity</t>
  </si>
  <si>
    <t>Commuter Allowances/Specified</t>
  </si>
  <si>
    <t>SUB-TOTAL PERSONNEL</t>
  </si>
  <si>
    <t>SP 1.4 Use of Goods and Services</t>
  </si>
  <si>
    <t>Domestic Travel and Subs.-Others</t>
  </si>
  <si>
    <t xml:space="preserve">Boards, Committees, Conferences and Seminars </t>
  </si>
  <si>
    <t>Supplies and Accessories for Computers and Printers</t>
  </si>
  <si>
    <t>Maintenance Expenses- Motor vehicles</t>
  </si>
  <si>
    <t>Purchase of household and institutional appliances</t>
  </si>
  <si>
    <t>Maintenance of Buildings and Stations -- Non-Residential</t>
  </si>
  <si>
    <t>Sundry items</t>
  </si>
  <si>
    <t>Bomet Municipal Board</t>
  </si>
  <si>
    <t>SUB-TOTAL USE OF GOODS &amp; SERVICES</t>
  </si>
  <si>
    <t>Total Recurrent Expenditure</t>
  </si>
  <si>
    <t>DEVELOPMENT EXPENDITURE</t>
  </si>
  <si>
    <t xml:space="preserve">                     -   </t>
  </si>
  <si>
    <t>Programme 2</t>
  </si>
  <si>
    <t>SP 2.1 County Statistical Information Service</t>
  </si>
  <si>
    <t>SP 2.2 County Land Information Management System(CLIS)</t>
  </si>
  <si>
    <t>SP 2.3 County Geo-spatial Information Management System</t>
  </si>
  <si>
    <t>Programme Totals</t>
  </si>
  <si>
    <t>Programme 3</t>
  </si>
  <si>
    <t>SP 3.1 County Land Planning and Spatial Development</t>
  </si>
  <si>
    <t>SP 3.2 County Land Survey and Mapping, Boundaries and Fencing Service</t>
  </si>
  <si>
    <t>SP 3.3 County Human Settlement Service(Furnishing &amp; Renovations)</t>
  </si>
  <si>
    <t>SP 3.4 Land Settlement and Development</t>
  </si>
  <si>
    <t>Programme 4</t>
  </si>
  <si>
    <t>SP 4.1 Housing Development and Estate Management</t>
  </si>
  <si>
    <t>SP 4.2 Urban Safety &amp; Disaster Control Management</t>
  </si>
  <si>
    <t>SP 4.3 Urban Mobility &amp; Transport</t>
  </si>
  <si>
    <t>SP 4.4 County Building Constructions Standards  Enforcement Agency(Development Control)</t>
  </si>
  <si>
    <t>SP 4.6 Urban Market Development</t>
  </si>
  <si>
    <t>SP 4.7 Solid Waste Management and Public Utilities Management</t>
  </si>
  <si>
    <t>Kenya urbarn surport  Programme</t>
  </si>
  <si>
    <t>TOTAL DEVELOPMENT EXPENDITURE</t>
  </si>
  <si>
    <t>GRAND TOTALS</t>
  </si>
  <si>
    <t>YOUTH, SPORTS, GENDER AND CULTURE</t>
  </si>
  <si>
    <t xml:space="preserve"> Salaries and Wages</t>
  </si>
  <si>
    <t xml:space="preserve"> Transport Allowance </t>
  </si>
  <si>
    <t>Casuals employees</t>
  </si>
  <si>
    <t xml:space="preserve">Employer Contributions to Compulsory National Social Security Schemes </t>
  </si>
  <si>
    <t xml:space="preserve">  Compensation to Employees total</t>
  </si>
  <si>
    <t>Electricity</t>
  </si>
  <si>
    <t>Water and sewerage charges</t>
  </si>
  <si>
    <t xml:space="preserve">Courier and Postal Services </t>
  </si>
  <si>
    <t>Travel Costs(airlines,bus,railway,mileage,allowance</t>
  </si>
  <si>
    <t>Domestic Travel and Subsistence</t>
  </si>
  <si>
    <t>Boards,Committee,Conferences</t>
  </si>
  <si>
    <t xml:space="preserve">General Office Supplies (papers, pencils, forms, small office equipment etc) </t>
  </si>
  <si>
    <t>Bank Service Commission and Charges</t>
  </si>
  <si>
    <t xml:space="preserve">Trade Shows and Exhibitions </t>
  </si>
  <si>
    <t>purchase of computers printers etc</t>
  </si>
  <si>
    <t>Use of Goods and Services</t>
  </si>
  <si>
    <t>OTHER CURRENT EXPENDITURE</t>
  </si>
  <si>
    <t xml:space="preserve">Programme 1. Administration, Planning &amp; Support Services </t>
  </si>
  <si>
    <t>Policy Development</t>
  </si>
  <si>
    <t>Capacity Building</t>
  </si>
  <si>
    <t>TOTALS OF SUB PROGRAMME 1</t>
  </si>
  <si>
    <t>Programme 2: Gender, Children Services and Social Protection</t>
  </si>
  <si>
    <t>SP 2.1 Training and gender empowerment</t>
  </si>
  <si>
    <t>SP 2.2 Social protection and children services</t>
  </si>
  <si>
    <t>TOTALS OF SUB PROGRAMME 2</t>
  </si>
  <si>
    <t>Programme 3:Culture and library services</t>
  </si>
  <si>
    <t>SP 3.1 Cultural Development</t>
  </si>
  <si>
    <t>SP 3.2 Public Records and Archives Management</t>
  </si>
  <si>
    <t>TOTALS OF SUB PROGRAMME 4</t>
  </si>
  <si>
    <t>Programme 4: YOUTH AND SPORTS DEVELOPMENT</t>
  </si>
  <si>
    <t>SP 4.2 Sports Enhancement</t>
  </si>
  <si>
    <t>SP 4.4 Establishement of Youth Empowerment facilities and equipment</t>
  </si>
  <si>
    <t>TOTALS PROGRAMME 4</t>
  </si>
  <si>
    <t>TOTALS  PROGRAMMES</t>
  </si>
  <si>
    <t>Programme 2: Gender, Children and Social Protection</t>
  </si>
  <si>
    <t>SP 2.2 Social Protection and Children Services</t>
  </si>
  <si>
    <t>Sub Total Programe 3</t>
  </si>
  <si>
    <t xml:space="preserve">SP 4.5 Development of sporting facilities </t>
  </si>
  <si>
    <t>TOTAL  EXPENDITURE</t>
  </si>
  <si>
    <t>MEDICAL SERVICES &amp; PUBLIC HEALTH</t>
  </si>
  <si>
    <t>Sub Item Name</t>
  </si>
  <si>
    <t>COMPENSATION TO EMPLOYEES</t>
  </si>
  <si>
    <t>Health Risk Allowance</t>
  </si>
  <si>
    <t>Non- Practising Allowance</t>
  </si>
  <si>
    <t>Health Extraneous Allowance</t>
  </si>
  <si>
    <t>Emergency Call allowance</t>
  </si>
  <si>
    <t xml:space="preserve"> Sub Totals </t>
  </si>
  <si>
    <t>USE OF GOODS AND SERVICES</t>
  </si>
  <si>
    <t>Telephone, Telex, Facsimile and Mobile Phone Services eg airtime</t>
  </si>
  <si>
    <t xml:space="preserve">                                            -   </t>
  </si>
  <si>
    <t>Courier and Postal Services</t>
  </si>
  <si>
    <t>Domestic Travel and Subs. – Others</t>
  </si>
  <si>
    <t>Foreign Travel and Subs.- Others</t>
  </si>
  <si>
    <t>Publishing and Printing Services eg data tools, patient files</t>
  </si>
  <si>
    <t>Subscriptions to Newspapers, Magazines and Periodicals</t>
  </si>
  <si>
    <t>Advertising, Awareness and Publicity Campaigns</t>
  </si>
  <si>
    <t>Trade Shows and Exhibitions</t>
  </si>
  <si>
    <t>Catering Services (receptions)</t>
  </si>
  <si>
    <t>Boards, Committees, Conferences and Seminars</t>
  </si>
  <si>
    <t>Purchase of Uniforms and Clothing – Staff</t>
  </si>
  <si>
    <t>General Office Supplies (papers, pencils, forms, small office equipment)</t>
  </si>
  <si>
    <t>Sanitary and Cleaning Materials, Supplies and Services</t>
  </si>
  <si>
    <t>Emergency Relief  eg outbreaks of disease</t>
  </si>
  <si>
    <t>Maintenance of Plant, Machinery and Equipment (including service agreements)</t>
  </si>
  <si>
    <t>Training Expenses</t>
  </si>
  <si>
    <t>Lake Basin Economic Blueprint</t>
  </si>
  <si>
    <t>Research</t>
  </si>
  <si>
    <t xml:space="preserve">Total Use of Goods and Services </t>
  </si>
  <si>
    <t>Health Financing</t>
  </si>
  <si>
    <t>Cash Transfers to Health Facilities</t>
  </si>
  <si>
    <t>Curative Services</t>
  </si>
  <si>
    <t>Medical Drugs</t>
  </si>
  <si>
    <t>Dressigs and Other Non- Pharmaceautical Medical Items</t>
  </si>
  <si>
    <t>Preventive and promotive health services</t>
  </si>
  <si>
    <t>community and health facility based interventions</t>
  </si>
  <si>
    <t>Communicable disease prevention and Control</t>
  </si>
  <si>
    <t>Sanitation programmes ( including BIDP)</t>
  </si>
  <si>
    <t>Subtotals - Other recurrent expenditure</t>
  </si>
  <si>
    <t xml:space="preserve">DEVELOPMENT </t>
  </si>
  <si>
    <t>Health Infrastructure</t>
  </si>
  <si>
    <t>Non-Residential Buildings (Hospitals,H/c, dispensaries)</t>
  </si>
  <si>
    <t>Purchase of Medical and  Dental Equipment - (+incinerator, laundry)</t>
  </si>
  <si>
    <t>Leasing of medical equipment</t>
  </si>
  <si>
    <t>Hire of Transport - ambulance service</t>
  </si>
  <si>
    <t>Development Total</t>
  </si>
  <si>
    <t>Total Recurrent and Development Expenditure</t>
  </si>
  <si>
    <t>AGRICULTURE COOPERATIVES AND MARKETING</t>
  </si>
  <si>
    <t>SP 1.1 Personal Emolument</t>
  </si>
  <si>
    <t>Basic Salaries-</t>
  </si>
  <si>
    <t>Casual Labor-Others</t>
  </si>
  <si>
    <t>House Allowance</t>
  </si>
  <si>
    <t>Transport Allowance</t>
  </si>
  <si>
    <t>Employer Contributions to Compulsory National Social Security Schemes</t>
  </si>
  <si>
    <t>Use of goods and services</t>
  </si>
  <si>
    <t>Gas expenses</t>
  </si>
  <si>
    <t>Purchase of uniforms and clothing -staff</t>
  </si>
  <si>
    <t>-</t>
  </si>
  <si>
    <t>Other Operating expenses</t>
  </si>
  <si>
    <t>Travel Costs (airlines, bus, railway, mileage, allowance</t>
  </si>
  <si>
    <t>Accommodation - Domestic Travel</t>
  </si>
  <si>
    <t>Hire of Transport</t>
  </si>
  <si>
    <t>Daily Subsistence Allowance</t>
  </si>
  <si>
    <t>Production and Printing of Training Materials</t>
  </si>
  <si>
    <t>Hire of Training Facilities and Equipment</t>
  </si>
  <si>
    <t>Catering Services (receptions), Accommodation, Gifts, Food and Drinks</t>
  </si>
  <si>
    <t>Boards, committees, conferences and seminars (Community strategy activities)</t>
  </si>
  <si>
    <t>General Office Supplies (papers, pencils, forms, small office equipment etc)</t>
  </si>
  <si>
    <t>Supplies for accessories for computers and printers</t>
  </si>
  <si>
    <t>Purchase of office furniture and fittings</t>
  </si>
  <si>
    <t>Use of Goods and Services sub total</t>
  </si>
  <si>
    <t xml:space="preserve"> Other Recurrent Expenditure</t>
  </si>
  <si>
    <t>Veterinarian Supplies and Materials(AI)</t>
  </si>
  <si>
    <t>Disease, Vector &amp; Pest control</t>
  </si>
  <si>
    <t>Purchase of Motor cycles</t>
  </si>
  <si>
    <t>Trade shows and Exhibition</t>
  </si>
  <si>
    <t>Training expenses- Other</t>
  </si>
  <si>
    <t>KCSAP expenses</t>
  </si>
  <si>
    <t>Total O &amp;M</t>
  </si>
  <si>
    <t>TOTAL RECURRENT EXPENDITURE</t>
  </si>
  <si>
    <t>Transfer to Lake Region Economic Block</t>
  </si>
  <si>
    <t xml:space="preserve"> Crop development and management</t>
  </si>
  <si>
    <t>Other infrastructure and civil works-Cash crop development</t>
  </si>
  <si>
    <t>Purchase of Certified Crop Seeds</t>
  </si>
  <si>
    <t>Agricultural Engineering Services</t>
  </si>
  <si>
    <t>Supplies for Production</t>
  </si>
  <si>
    <t>Non-Residential Buildings (offices, schools, hospitals, etc.- Satellite ATCs</t>
  </si>
  <si>
    <t>Agricultural Materials supplies and small Equipment</t>
  </si>
  <si>
    <t>Food &amp; Nutrition Security</t>
  </si>
  <si>
    <t>Other current transfers- Co-funding</t>
  </si>
  <si>
    <t>Agricultural Materials, Supplies and Small Equipment</t>
  </si>
  <si>
    <t>TOTAL EXPENDITURE PROGRAM 2</t>
  </si>
  <si>
    <t>P3. Agribusiness Development and Marketing</t>
  </si>
  <si>
    <t>SP3.1 Cooperative development</t>
  </si>
  <si>
    <t>Cooperative societies</t>
  </si>
  <si>
    <t>SP3.2 Value addition</t>
  </si>
  <si>
    <t>Purchase of Agricultural machinery and Equipment- Value Addition</t>
  </si>
  <si>
    <t>Other infrastructure and Civil Works -Value addition</t>
  </si>
  <si>
    <t>SP 3.3 Market Development</t>
  </si>
  <si>
    <t>Research (marketing development)</t>
  </si>
  <si>
    <t>Other infrastructure and Civil Works -</t>
  </si>
  <si>
    <t>Purchase of a lorry (Marketing Development)</t>
  </si>
  <si>
    <t>TOTAL EXPENDITURE PROGRAM 3</t>
  </si>
  <si>
    <t>P4. Livestock, Fisheries &amp; Veterinary Services</t>
  </si>
  <si>
    <t>SP4.1 Livestock Development</t>
  </si>
  <si>
    <t>Purchase of specialized Plant- (Milk coolers, Dispensers, Pasteurizers)</t>
  </si>
  <si>
    <t>Construction of buildings -Cooling plant</t>
  </si>
  <si>
    <t>Hub Development (Purchase of Generators)</t>
  </si>
  <si>
    <t>SP 4.2 Fisheries Development</t>
  </si>
  <si>
    <t xml:space="preserve">                                                     -   </t>
  </si>
  <si>
    <t>Construction of Fish pond</t>
  </si>
  <si>
    <t>Purchase of Animals and Breeding Stock</t>
  </si>
  <si>
    <t>Purchase of specialized Plant- Fisheries</t>
  </si>
  <si>
    <t>SP 4.3 Disease, Vector and pest control</t>
  </si>
  <si>
    <t>Veterinarian Supplies and Materials</t>
  </si>
  <si>
    <t>SP 4.4 Veterinary services development</t>
  </si>
  <si>
    <t>Construction of buildings</t>
  </si>
  <si>
    <t>Refurbishment of Non-Residential Buildings-Dips and slaughter</t>
  </si>
  <si>
    <t>TOTAL EXPENDITURE PROGRAM 4</t>
  </si>
  <si>
    <t>TOTAL</t>
  </si>
  <si>
    <t>GRAND TOTAL</t>
  </si>
  <si>
    <t xml:space="preserve"> WATER SANITATION AND ENVIRONMENT</t>
  </si>
  <si>
    <t xml:space="preserve"> Personal Services </t>
  </si>
  <si>
    <t> 2110101</t>
  </si>
  <si>
    <t> 2110314</t>
  </si>
  <si>
    <t>Sub Totals</t>
  </si>
  <si>
    <t xml:space="preserve"> Operation and maintenance</t>
  </si>
  <si>
    <t>Water and Sewerage Charges</t>
  </si>
  <si>
    <t>Telephone, Telex, Facsimile and Mobile Phone Services</t>
  </si>
  <si>
    <t>Community Participation[other operating expenses]</t>
  </si>
  <si>
    <t>Boards, Conferences, Seminars, other expenses</t>
  </si>
  <si>
    <t xml:space="preserve">Travel Costs (airlines, bus, railway, mileage allowances, etc.) </t>
  </si>
  <si>
    <t>Purchase of computers and other IT equipment for offices</t>
  </si>
  <si>
    <t>Surport to Bomet Water Company (Grants)</t>
  </si>
  <si>
    <t>purchase of Motor Cycles</t>
  </si>
  <si>
    <t>Maintenance Expenses - Motor Vehicles</t>
  </si>
  <si>
    <t>Maintenance of Office Furniture and Equipment</t>
  </si>
  <si>
    <t>Subtotals</t>
  </si>
  <si>
    <t>Total Operations and Maintenance</t>
  </si>
  <si>
    <t>Recurrent total</t>
  </si>
  <si>
    <t>Development of enabling policies,laws and legislations</t>
  </si>
  <si>
    <t>Transfers to Lake Region Economic Forum</t>
  </si>
  <si>
    <t>sub-total</t>
  </si>
  <si>
    <t>Sub-Total for Programme 1</t>
  </si>
  <si>
    <t xml:space="preserve"> Water supply infrastructure</t>
  </si>
  <si>
    <t xml:space="preserve"> Irrigation infrustructure</t>
  </si>
  <si>
    <t xml:space="preserve">Waste water  infrastructure </t>
  </si>
  <si>
    <t>SUB-TOTAL</t>
  </si>
  <si>
    <t>Soil and water conservation</t>
  </si>
  <si>
    <t>Riparian protection(fencing)</t>
  </si>
  <si>
    <t>Forestry development</t>
  </si>
  <si>
    <t>Solid waste management</t>
  </si>
  <si>
    <t xml:space="preserve"> Environmental education and awareness </t>
  </si>
  <si>
    <t>Sub totals</t>
  </si>
  <si>
    <t>Sub totals for development</t>
  </si>
  <si>
    <t>EDUCATION AND VOCATIONAL TRAINING</t>
  </si>
  <si>
    <t>Acting/Duty Allowance</t>
  </si>
  <si>
    <t>Leave Allowances</t>
  </si>
  <si>
    <t>Water And Sewerage Charges</t>
  </si>
  <si>
    <t>Travel Costs (airlines, bus, railway, mileage allowances, etc)</t>
  </si>
  <si>
    <t>Boards, Committees, Conferences and Seminars(Community strategy</t>
  </si>
  <si>
    <t>Purchase computers,printers and othe IT Equipment</t>
  </si>
  <si>
    <t>Rates ,Rent Residential</t>
  </si>
  <si>
    <t>Total Use of Goods and Services and other Recurrent Expenditure</t>
  </si>
  <si>
    <t>Policy, Planning and General Administrative services</t>
  </si>
  <si>
    <t>Transfer to Lake Region economic BLOCK</t>
  </si>
  <si>
    <t>Mobilization and Awareness</t>
  </si>
  <si>
    <t>Bursaries and Support Services</t>
  </si>
  <si>
    <t>Revolving Fund</t>
  </si>
  <si>
    <t>Other transfers (Support to polythecnic)</t>
  </si>
  <si>
    <t>sub Total</t>
  </si>
  <si>
    <t>Total Operations and Maintenance and other recurrent</t>
  </si>
  <si>
    <t>Total Recurrent</t>
  </si>
  <si>
    <t>Early Childhood Development and Education</t>
  </si>
  <si>
    <t>Furniture in ECD</t>
  </si>
  <si>
    <t>Teaching/ Learning Materials</t>
  </si>
  <si>
    <t xml:space="preserve">Ancilliary Education Support </t>
  </si>
  <si>
    <t>Technical Vocational Educational and Training</t>
  </si>
  <si>
    <t xml:space="preserve">                                                                 -   </t>
  </si>
  <si>
    <t>Purchase of Workshop tools and equipment</t>
  </si>
  <si>
    <t>ROADS, PUBLIC WORKS &amp; TRANSPORT</t>
  </si>
  <si>
    <t>Sub Item</t>
  </si>
  <si>
    <t xml:space="preserve"> Employer Contributions to Compulsory National Social Security Schemes </t>
  </si>
  <si>
    <t xml:space="preserve"> Domestic Travel and Subsistence, and Other Transportation Costs </t>
  </si>
  <si>
    <t>Community Participation [other operating expenses]</t>
  </si>
  <si>
    <t xml:space="preserve"> General Office Supplies (papers, pencils, forms, small office equipment etc.) </t>
  </si>
  <si>
    <t>OTHER RECURRENT EXPENDITURE</t>
  </si>
  <si>
    <t>Maintenance Expenses-Motor Vehicles</t>
  </si>
  <si>
    <t>Maintenance of Plant, Machinery and Equipment</t>
  </si>
  <si>
    <t>Maintenance of Computer, Software and Network</t>
  </si>
  <si>
    <t>Total ONM</t>
  </si>
  <si>
    <t>Policy planning and administrative services</t>
  </si>
  <si>
    <t>Policy Development (Roads and transport policies)</t>
  </si>
  <si>
    <t>Roads Construction &amp; Maintenance</t>
  </si>
  <si>
    <t>Major Roads (Upgrading to Bitumen Standards (Feasibility study and EIA))</t>
  </si>
  <si>
    <t>Construction of Roads</t>
  </si>
  <si>
    <t>Overhaul of Roads (RMLF)</t>
  </si>
  <si>
    <t>Development and Maintenance of other Public works</t>
  </si>
  <si>
    <t> 3110501</t>
  </si>
  <si>
    <t xml:space="preserve">Construction and Maintenance of Motorised Bridge </t>
  </si>
  <si>
    <t>Culvert Installation</t>
  </si>
  <si>
    <t>Maintenance of Bridge</t>
  </si>
  <si>
    <t xml:space="preserve">                                  -   </t>
  </si>
  <si>
    <t>Foot Bridge construction</t>
  </si>
  <si>
    <t>Construction and equipping of Material Testing Lab</t>
  </si>
  <si>
    <t>Consultancy services for Construction works</t>
  </si>
  <si>
    <t>Purchase of software (Workflow automation)</t>
  </si>
  <si>
    <t xml:space="preserve"> County Transport Infrastructure</t>
  </si>
  <si>
    <t>Operationalisation of a Fleet management system and construction of a control room</t>
  </si>
  <si>
    <t>Purchase of 1 No Excavator and  a dozer</t>
  </si>
  <si>
    <t> 3110202</t>
  </si>
  <si>
    <t>Equipping of County Mechanical Workshop</t>
  </si>
  <si>
    <t xml:space="preserve">Road safety </t>
  </si>
  <si>
    <t>Net development Total</t>
  </si>
  <si>
    <t>TRADE, ENERGY, TOURISM, INDUSTRY AND INVESTMENT</t>
  </si>
  <si>
    <t>Basic Salary</t>
  </si>
  <si>
    <t>Nssf</t>
  </si>
  <si>
    <t>Employer Contribution To Pension Scheme</t>
  </si>
  <si>
    <t>Casuals</t>
  </si>
  <si>
    <t>Commuter  Allowances</t>
  </si>
  <si>
    <t>Total</t>
  </si>
  <si>
    <t>Gas Expense</t>
  </si>
  <si>
    <t>Telephone, Telex, Facsimile And Mobile Phone Services</t>
  </si>
  <si>
    <t>Purchase Of Uniforms And Clothing-Staff</t>
  </si>
  <si>
    <t>Courier And Postal Services</t>
  </si>
  <si>
    <t xml:space="preserve">                   -   </t>
  </si>
  <si>
    <t>Community Participation</t>
  </si>
  <si>
    <t>Field Training Attachments</t>
  </si>
  <si>
    <t xml:space="preserve"> Travel Costs (Airlines, Bus, Railway, Mileage Allowances, Etc.) </t>
  </si>
  <si>
    <t>Domestic Travel And Subs. – Others</t>
  </si>
  <si>
    <t>Publishing And Printing Services</t>
  </si>
  <si>
    <t>Subscriptions To Newspapers, Magazines And Periodicals</t>
  </si>
  <si>
    <t>Advertising, Awareness And Publicity Campaigns</t>
  </si>
  <si>
    <t>Printing, Advertising – Other</t>
  </si>
  <si>
    <t>Catering Services (Receptions), Accommodation, Gifts, Food And Drinks</t>
  </si>
  <si>
    <t>Boards, Committees, Conferences And Seminars(Community Strategy Activities)</t>
  </si>
  <si>
    <t xml:space="preserve"> Trade Shows And Exhibitions </t>
  </si>
  <si>
    <t>General Office Supplies (Papers, Pencils, Forms, Small Office Equipment Etc)</t>
  </si>
  <si>
    <t>Sanitary And Cleaning Materials, Supplies And Services</t>
  </si>
  <si>
    <t>Bank Service Commission And Charges</t>
  </si>
  <si>
    <t>Purchase Of Household And Institutional Appliances</t>
  </si>
  <si>
    <t>Purchase Of Office Furniture And Fitttings</t>
  </si>
  <si>
    <t>Sundry Items</t>
  </si>
  <si>
    <t xml:space="preserve"> Maintenance Of Computers, Software, And Networks </t>
  </si>
  <si>
    <t xml:space="preserve"> Purchase Of Air Conditioners, Fans And Heating Appliances </t>
  </si>
  <si>
    <t xml:space="preserve"> Purchase Of Other Office Equipment </t>
  </si>
  <si>
    <t xml:space="preserve"> Purchase Of Computers, Printers And Other IT Equipment </t>
  </si>
  <si>
    <t xml:space="preserve"> Supplies And Accessories For Computers And Printers </t>
  </si>
  <si>
    <t xml:space="preserve"> Purchase Of Bicycles And Motorcycles </t>
  </si>
  <si>
    <t>Membership Fees, Dues And Subscriptions To Professional And Trade Bodies</t>
  </si>
  <si>
    <t xml:space="preserve"> Maintenance Of Office Furniture And Equipment </t>
  </si>
  <si>
    <t>Total O&amp;M</t>
  </si>
  <si>
    <t>P3. Trade Development</t>
  </si>
  <si>
    <t>Capacity Building Of Smes</t>
  </si>
  <si>
    <t>Trade Awards</t>
  </si>
  <si>
    <t>P4. Tourism Promotion</t>
  </si>
  <si>
    <t>Tourism promotion and exhibition (Miss Tourism)</t>
  </si>
  <si>
    <t>Total Operations and Other Recurrent</t>
  </si>
  <si>
    <t>Development Expenditure</t>
  </si>
  <si>
    <t>P1. Trade Development</t>
  </si>
  <si>
    <t>County Enterprise Fund</t>
  </si>
  <si>
    <t>Market Development</t>
  </si>
  <si>
    <t>Fair Trade And Consumer Protection Practices</t>
  </si>
  <si>
    <t>Producer Business Groups</t>
  </si>
  <si>
    <t>Total Expenditure Programme 3</t>
  </si>
  <si>
    <t>P.2 Investment promotion</t>
  </si>
  <si>
    <t>County Investment conference</t>
  </si>
  <si>
    <t>Fencing industrial Park</t>
  </si>
  <si>
    <t>Total Expenditure Programme 4</t>
  </si>
  <si>
    <t>P.3. Energy Development</t>
  </si>
  <si>
    <t>Power Generation And Distribution Service_ street lights</t>
  </si>
  <si>
    <t>Counterpart funding_Matching Funds REA</t>
  </si>
  <si>
    <t>Installation and Maintainance of street lights</t>
  </si>
  <si>
    <t>Total Expenditure Programme 5</t>
  </si>
  <si>
    <t>P.4. Industry Development</t>
  </si>
  <si>
    <t>Development Of Strategic Framework For Jua Kali /SME Sector</t>
  </si>
  <si>
    <t>Industrial Development</t>
  </si>
  <si>
    <t>Equipping of Jua Kali sheds</t>
  </si>
  <si>
    <t>Total Expenditure Programme 6</t>
  </si>
  <si>
    <t>P.5.  Tourism Devlopment</t>
  </si>
  <si>
    <t>Development Of The Tourism Niche  Products</t>
  </si>
  <si>
    <t xml:space="preserve">Total Expenditure Programme </t>
  </si>
  <si>
    <t>DEVELOPMENT + RECURRENT</t>
  </si>
  <si>
    <t>COUNTY ASSEMBLY</t>
  </si>
  <si>
    <t xml:space="preserve">                            -   </t>
  </si>
  <si>
    <t>SP 4.5 Urban Infrastructure Panning and Investment</t>
  </si>
  <si>
    <t xml:space="preserve">Programme 2:  Infrastructure Development </t>
  </si>
  <si>
    <t xml:space="preserve">Programme 3: Environmental conservation and natural resource management </t>
  </si>
  <si>
    <t>Programme 1</t>
  </si>
  <si>
    <t>TOTAL EXPENDITURE</t>
  </si>
  <si>
    <t>COUNTY EXPENDITURE</t>
  </si>
  <si>
    <t>Purchase of Ambulance</t>
  </si>
  <si>
    <t>Training and Upskilling</t>
  </si>
  <si>
    <t>COUNTY EXECUTIVES</t>
  </si>
  <si>
    <t>Personal emoluments</t>
  </si>
  <si>
    <t>Operation &amp; maintenance</t>
  </si>
  <si>
    <t>PUBLIC SERVICE BOARD</t>
  </si>
  <si>
    <t>ICT</t>
  </si>
  <si>
    <t>SECTOR</t>
  </si>
  <si>
    <t>Development</t>
  </si>
  <si>
    <t>FINANCE</t>
  </si>
  <si>
    <t>SUPPLEMENTARY 1</t>
  </si>
  <si>
    <t xml:space="preserve"> FY 2018/19</t>
  </si>
  <si>
    <t>APPROVED ESTIMATES</t>
  </si>
  <si>
    <t xml:space="preserve"> Approved Estimates 2018/2019 </t>
  </si>
  <si>
    <t>COUNTY EXECUTIVE</t>
  </si>
  <si>
    <t>DEVELOPMENT</t>
  </si>
  <si>
    <t>Recurrent Total</t>
  </si>
  <si>
    <t>Transformative Health Care &amp;DANIDA</t>
  </si>
  <si>
    <t>Training Services( Ajira digital)</t>
  </si>
  <si>
    <t>sub total</t>
  </si>
  <si>
    <t>lake region economic block</t>
  </si>
  <si>
    <t>ECONOMIC PLANNING</t>
  </si>
  <si>
    <t>community maternal and child health (Inclusive of Cus operationalization)</t>
  </si>
  <si>
    <t xml:space="preserve">SP 4.3 Revitalization of youth programmes        (INTERNSHIP)         </t>
  </si>
  <si>
    <t>SUB TOTAL DEVELOPMENT</t>
  </si>
  <si>
    <t>Other operating expenses</t>
  </si>
  <si>
    <t>Preparation of bomet County Valuation roll</t>
  </si>
  <si>
    <t>Total Personel Emolument</t>
  </si>
  <si>
    <t>CA - KDSP (level 1)</t>
  </si>
  <si>
    <t>ASDSP</t>
  </si>
  <si>
    <t>Fuel and lubricant</t>
  </si>
  <si>
    <t>Foreign Travel</t>
  </si>
  <si>
    <t>Ancilliary Education Support (change of Codes)</t>
  </si>
  <si>
    <t>Other transfers (Support to polythecnic) Change of Code</t>
  </si>
  <si>
    <t>VOTE HEADS</t>
  </si>
  <si>
    <t>Approved Budget Estimates</t>
  </si>
  <si>
    <t>Supp. Budget Estimates</t>
  </si>
  <si>
    <t>First supplementary For FY 2018/2019</t>
  </si>
  <si>
    <t>Budget Balances</t>
  </si>
  <si>
    <t>Budget Adjustments</t>
  </si>
  <si>
    <t>Purchase of Computers, Printers and other IT Equipment</t>
  </si>
  <si>
    <t>Purchase of Airconditioners, Fans and Heating Appliances</t>
  </si>
  <si>
    <t>Other Operating Expenses - Oth</t>
  </si>
  <si>
    <t>Fungicides, Insecticides and Sprays</t>
  </si>
  <si>
    <t>Maintenance of Plant, Machinery and Equipment (including lifts)</t>
  </si>
  <si>
    <t>Accomodation</t>
  </si>
  <si>
    <t>County baseline surveys/Research, Feasibility Studies</t>
  </si>
  <si>
    <t>Preparation county plans/Supplies for Production</t>
  </si>
  <si>
    <t>KDSP/Training expenses</t>
  </si>
  <si>
    <t>Budget Reserves - Other (Budget)</t>
  </si>
  <si>
    <t>Water and Sewarage Charges</t>
  </si>
  <si>
    <t>Courier &amp; Postal Services</t>
  </si>
  <si>
    <t>Travel Costs (airlines, bus, railway, mileage allowances, etc.)</t>
  </si>
  <si>
    <t>Daily Subsistance Allowance</t>
  </si>
  <si>
    <t>Sundry Items (e.g. airport tax, taxis, etc?)</t>
  </si>
  <si>
    <t>Domestic Travel and Subs. - Others</t>
  </si>
  <si>
    <t>Publishing &amp; Printing Services</t>
  </si>
  <si>
    <t>Training Expenses - Other (Bud</t>
  </si>
  <si>
    <t>Purchase of Uniforms and Clothing - Staff</t>
  </si>
  <si>
    <t>Purchase of Household and Institutional Appliances</t>
  </si>
  <si>
    <t>Research, Feasibility Studies</t>
  </si>
  <si>
    <t>BOMET MUNICIPAL BOARD (42M)</t>
  </si>
  <si>
    <t>Other Current Transfers - Othe</t>
  </si>
  <si>
    <t>Non-Residential Buildings (offices, schools, hospitals, etc..)</t>
  </si>
  <si>
    <t>ECD Infrastracture development/Non-Residential Buildings (offices, schools, hospitals, etc..)</t>
  </si>
  <si>
    <t>Purchase of Household and Institutional Furniture and Fittings</t>
  </si>
  <si>
    <t>Construction of Roads - Other</t>
  </si>
  <si>
    <t>Contracted Professional Services</t>
  </si>
  <si>
    <t>Engineering and Design Plans</t>
  </si>
  <si>
    <t>Overhaul of Other Infrastructure and Civil Works</t>
  </si>
  <si>
    <t>EXECUTIVE,ADMIN, ICT GRAND TOTAL</t>
  </si>
  <si>
    <t>Cultural development</t>
  </si>
  <si>
    <t>Other operating expenses-others</t>
  </si>
  <si>
    <t>Other operating expenses( Pending bills)</t>
  </si>
  <si>
    <t>SUPPLEMENTARY 2</t>
  </si>
  <si>
    <t>RECURRENT TOTALS</t>
  </si>
  <si>
    <t>Other Recurrent Total</t>
  </si>
  <si>
    <t>Other recurrent total</t>
  </si>
  <si>
    <t>TOTAL devt</t>
  </si>
  <si>
    <t>SUMMARY OF SECOND SUPPLEMENTARY BUDGET FY 2018-2019</t>
  </si>
  <si>
    <t>community and health facility based interventions(change of code)</t>
  </si>
  <si>
    <t>Sanitation programmes ( including BIDP)(change of code)</t>
  </si>
  <si>
    <t>Communicable disease prevention and Control (change of code)</t>
  </si>
  <si>
    <t xml:space="preserve">SP 4.3 Revitalization of youth programmes        (INTERNSHIP) (change of code) </t>
  </si>
  <si>
    <t>SP 4.2 Sports Enhancement (change of code)</t>
  </si>
  <si>
    <t>community maternal and child health (Inclusive of Cus operationalization) (change of code)</t>
  </si>
  <si>
    <t>Purchase of Motor Vehicle</t>
  </si>
  <si>
    <t xml:space="preserve">Approved Estimates 2018/2019 </t>
  </si>
  <si>
    <t>Approved Second supplementary 2018/2019</t>
  </si>
  <si>
    <t xml:space="preserve"> Purchase of Office Furniture and Fittings</t>
  </si>
  <si>
    <t xml:space="preserve"> Purchase of Computers, Printers and other IT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</si>
</sst>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auto="1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3" applyNumberFormat="0" applyAlignment="0" applyProtection="0"/>
    <xf numFmtId="0" fontId="13" fillId="10" borderId="14" applyNumberFormat="0" applyAlignment="0" applyProtection="0"/>
    <xf numFmtId="0" fontId="14" fillId="10" borderId="13" applyNumberFormat="0" applyAlignment="0" applyProtection="0"/>
    <xf numFmtId="0" fontId="15" fillId="0" borderId="15" applyNumberFormat="0" applyFill="0" applyAlignment="0" applyProtection="0"/>
    <xf numFmtId="0" fontId="16" fillId="11" borderId="16" applyNumberFormat="0" applyAlignment="0" applyProtection="0"/>
    <xf numFmtId="0" fontId="17" fillId="0" borderId="0" applyNumberFormat="0" applyFill="0" applyBorder="0" applyAlignment="0" applyProtection="0"/>
    <xf numFmtId="0" fontId="1" fillId="12" borderId="17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93">
    <xf numFmtId="0" fontId="0" fillId="0" borderId="0" xfId="0"/>
    <xf numFmtId="166" fontId="0" fillId="0" borderId="0" xfId="0" applyNumberFormat="1"/>
    <xf numFmtId="0" fontId="21" fillId="5" borderId="7" xfId="0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wrapText="1"/>
    </xf>
    <xf numFmtId="0" fontId="21" fillId="5" borderId="9" xfId="0" applyFont="1" applyFill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22" fillId="2" borderId="9" xfId="0" applyFont="1" applyFill="1" applyBorder="1" applyAlignment="1">
      <alignment vertical="center"/>
    </xf>
    <xf numFmtId="0" fontId="22" fillId="0" borderId="9" xfId="0" applyFont="1" applyBorder="1" applyAlignment="1">
      <alignment horizontal="left" vertical="center" wrapText="1"/>
    </xf>
    <xf numFmtId="0" fontId="21" fillId="5" borderId="9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17" fillId="0" borderId="0" xfId="0" applyFont="1"/>
    <xf numFmtId="0" fontId="2" fillId="4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166" fontId="17" fillId="0" borderId="21" xfId="0" applyNumberFormat="1" applyFont="1" applyBorder="1"/>
    <xf numFmtId="0" fontId="21" fillId="0" borderId="22" xfId="0" applyFont="1" applyBorder="1" applyAlignment="1">
      <alignment vertical="center" wrapText="1"/>
    </xf>
    <xf numFmtId="0" fontId="21" fillId="5" borderId="20" xfId="0" applyFont="1" applyFill="1" applyBorder="1" applyAlignment="1">
      <alignment vertical="center"/>
    </xf>
    <xf numFmtId="0" fontId="21" fillId="5" borderId="21" xfId="0" applyFont="1" applyFill="1" applyBorder="1" applyAlignment="1">
      <alignment vertical="center"/>
    </xf>
    <xf numFmtId="164" fontId="3" fillId="3" borderId="1" xfId="0" applyNumberFormat="1" applyFont="1" applyFill="1" applyBorder="1"/>
    <xf numFmtId="165" fontId="0" fillId="0" borderId="0" xfId="0" applyNumberFormat="1"/>
    <xf numFmtId="165" fontId="4" fillId="2" borderId="1" xfId="1" applyFont="1" applyFill="1" applyBorder="1" applyAlignment="1">
      <alignment vertical="center"/>
    </xf>
    <xf numFmtId="165" fontId="3" fillId="3" borderId="1" xfId="1" applyFont="1" applyFill="1" applyBorder="1"/>
    <xf numFmtId="165" fontId="23" fillId="5" borderId="8" xfId="1" applyFont="1" applyFill="1" applyBorder="1" applyAlignment="1">
      <alignment horizontal="center" wrapText="1"/>
    </xf>
    <xf numFmtId="165" fontId="23" fillId="5" borderId="21" xfId="1" applyFont="1" applyFill="1" applyBorder="1" applyAlignment="1">
      <alignment vertical="center"/>
    </xf>
    <xf numFmtId="165" fontId="23" fillId="2" borderId="4" xfId="1" applyFont="1" applyFill="1" applyBorder="1" applyAlignment="1">
      <alignment vertical="center"/>
    </xf>
    <xf numFmtId="165" fontId="23" fillId="2" borderId="1" xfId="1" applyFont="1" applyFill="1" applyBorder="1" applyAlignment="1">
      <alignment vertical="center"/>
    </xf>
    <xf numFmtId="165" fontId="23" fillId="5" borderId="1" xfId="1" applyFont="1" applyFill="1" applyBorder="1" applyAlignment="1">
      <alignment vertical="center"/>
    </xf>
    <xf numFmtId="165" fontId="23" fillId="0" borderId="21" xfId="1" applyFont="1" applyBorder="1"/>
    <xf numFmtId="165" fontId="4" fillId="0" borderId="0" xfId="1" applyFont="1"/>
    <xf numFmtId="0" fontId="2" fillId="0" borderId="0" xfId="0" applyFont="1" applyAlignment="1">
      <alignment horizontal="center"/>
    </xf>
    <xf numFmtId="43" fontId="0" fillId="0" borderId="0" xfId="0" applyNumberFormat="1"/>
    <xf numFmtId="165" fontId="20" fillId="2" borderId="20" xfId="1" applyFont="1" applyFill="1" applyBorder="1" applyAlignment="1">
      <alignment vertical="center"/>
    </xf>
    <xf numFmtId="164" fontId="0" fillId="0" borderId="0" xfId="0" applyNumberFormat="1"/>
    <xf numFmtId="9" fontId="4" fillId="0" borderId="1" xfId="2" applyFont="1" applyBorder="1"/>
    <xf numFmtId="9" fontId="4" fillId="0" borderId="6" xfId="2" applyFont="1" applyBorder="1"/>
    <xf numFmtId="0" fontId="24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left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166" fontId="24" fillId="0" borderId="1" xfId="1" applyNumberFormat="1" applyFont="1" applyFill="1" applyBorder="1" applyAlignment="1">
      <alignment horizontal="right" vertical="center"/>
    </xf>
    <xf numFmtId="0" fontId="25" fillId="0" borderId="0" xfId="0" applyFont="1" applyFill="1" applyAlignment="1"/>
    <xf numFmtId="0" fontId="25" fillId="0" borderId="1" xfId="0" applyFont="1" applyFill="1" applyBorder="1" applyAlignment="1"/>
    <xf numFmtId="0" fontId="26" fillId="0" borderId="1" xfId="0" applyFont="1" applyFill="1" applyBorder="1" applyAlignment="1">
      <alignment horizontal="left"/>
    </xf>
    <xf numFmtId="0" fontId="24" fillId="0" borderId="0" xfId="0" applyFont="1" applyFill="1" applyAlignment="1"/>
    <xf numFmtId="0" fontId="24" fillId="0" borderId="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vertical="top"/>
    </xf>
    <xf numFmtId="164" fontId="29" fillId="0" borderId="1" xfId="0" applyNumberFormat="1" applyFont="1" applyFill="1" applyBorder="1" applyAlignment="1"/>
    <xf numFmtId="164" fontId="24" fillId="0" borderId="0" xfId="0" applyNumberFormat="1" applyFont="1" applyFill="1" applyAlignment="1"/>
    <xf numFmtId="0" fontId="29" fillId="0" borderId="3" xfId="0" applyFont="1" applyFill="1" applyBorder="1" applyAlignment="1">
      <alignment horizontal="left" vertical="top"/>
    </xf>
    <xf numFmtId="0" fontId="29" fillId="0" borderId="9" xfId="46" applyFont="1" applyFill="1" applyBorder="1" applyAlignment="1"/>
    <xf numFmtId="0" fontId="24" fillId="0" borderId="1" xfId="46" applyFont="1" applyFill="1" applyBorder="1" applyAlignment="1"/>
    <xf numFmtId="0" fontId="25" fillId="0" borderId="1" xfId="46" applyFont="1" applyFill="1" applyBorder="1" applyAlignment="1"/>
    <xf numFmtId="0" fontId="29" fillId="0" borderId="24" xfId="46" applyFont="1" applyFill="1" applyBorder="1" applyAlignment="1"/>
    <xf numFmtId="166" fontId="24" fillId="0" borderId="1" xfId="1" applyNumberFormat="1" applyFont="1" applyFill="1" applyBorder="1" applyAlignment="1">
      <alignment horizontal="left" vertical="center" wrapText="1"/>
    </xf>
    <xf numFmtId="166" fontId="24" fillId="0" borderId="1" xfId="1" applyNumberFormat="1" applyFont="1" applyFill="1" applyBorder="1" applyAlignment="1">
      <alignment wrapText="1"/>
    </xf>
    <xf numFmtId="166" fontId="24" fillId="0" borderId="1" xfId="1" applyNumberFormat="1" applyFont="1" applyFill="1" applyBorder="1" applyAlignment="1">
      <alignment horizontal="right" vertical="center" wrapText="1"/>
    </xf>
    <xf numFmtId="166" fontId="25" fillId="0" borderId="1" xfId="1" applyNumberFormat="1" applyFont="1" applyFill="1" applyBorder="1" applyAlignment="1">
      <alignment wrapText="1"/>
    </xf>
    <xf numFmtId="166" fontId="27" fillId="0" borderId="1" xfId="1" applyNumberFormat="1" applyFont="1" applyFill="1" applyBorder="1" applyAlignment="1">
      <alignment wrapText="1"/>
    </xf>
    <xf numFmtId="166" fontId="27" fillId="0" borderId="0" xfId="1" applyNumberFormat="1" applyFont="1" applyFill="1" applyAlignment="1">
      <alignment wrapText="1"/>
    </xf>
    <xf numFmtId="166" fontId="25" fillId="0" borderId="1" xfId="1" applyNumberFormat="1" applyFont="1" applyFill="1" applyBorder="1" applyAlignment="1">
      <alignment horizontal="right" vertical="top" wrapText="1"/>
    </xf>
    <xf numFmtId="166" fontId="24" fillId="0" borderId="1" xfId="1" applyNumberFormat="1" applyFont="1" applyFill="1" applyBorder="1" applyAlignment="1">
      <alignment horizontal="right" vertical="top" wrapText="1"/>
    </xf>
    <xf numFmtId="166" fontId="28" fillId="0" borderId="1" xfId="1" applyNumberFormat="1" applyFont="1" applyFill="1" applyBorder="1" applyAlignment="1">
      <alignment horizontal="right" vertical="top" wrapText="1"/>
    </xf>
    <xf numFmtId="166" fontId="28" fillId="0" borderId="1" xfId="1" applyNumberFormat="1" applyFont="1" applyFill="1" applyBorder="1" applyAlignment="1">
      <alignment wrapText="1"/>
    </xf>
    <xf numFmtId="166" fontId="28" fillId="37" borderId="1" xfId="1" applyNumberFormat="1" applyFont="1" applyFill="1" applyBorder="1" applyAlignment="1">
      <alignment wrapText="1"/>
    </xf>
    <xf numFmtId="166" fontId="29" fillId="0" borderId="1" xfId="1" applyNumberFormat="1" applyFont="1" applyFill="1" applyBorder="1" applyAlignment="1">
      <alignment wrapText="1"/>
    </xf>
    <xf numFmtId="166" fontId="29" fillId="0" borderId="1" xfId="1" applyNumberFormat="1" applyFont="1" applyFill="1" applyBorder="1" applyAlignment="1">
      <alignment horizontal="right" vertical="top" wrapText="1"/>
    </xf>
    <xf numFmtId="166" fontId="30" fillId="0" borderId="25" xfId="1" applyNumberFormat="1" applyFont="1" applyFill="1" applyBorder="1" applyAlignment="1">
      <alignment horizontal="right" vertical="top" wrapText="1"/>
    </xf>
    <xf numFmtId="166" fontId="29" fillId="0" borderId="1" xfId="1" applyNumberFormat="1" applyFont="1" applyFill="1" applyBorder="1" applyAlignment="1">
      <alignment horizontal="left" vertical="top" wrapText="1"/>
    </xf>
    <xf numFmtId="166" fontId="31" fillId="0" borderId="25" xfId="1" applyNumberFormat="1" applyFont="1" applyFill="1" applyBorder="1" applyAlignment="1">
      <alignment horizontal="right" vertical="top" wrapText="1"/>
    </xf>
    <xf numFmtId="166" fontId="31" fillId="0" borderId="26" xfId="1" applyNumberFormat="1" applyFont="1" applyFill="1" applyBorder="1" applyAlignment="1">
      <alignment horizontal="right" vertical="top" wrapText="1"/>
    </xf>
    <xf numFmtId="166" fontId="31" fillId="0" borderId="0" xfId="1" applyNumberFormat="1" applyFont="1" applyFill="1" applyBorder="1" applyAlignment="1">
      <alignment horizontal="right" vertical="top" wrapText="1"/>
    </xf>
    <xf numFmtId="166" fontId="31" fillId="0" borderId="1" xfId="1" applyNumberFormat="1" applyFont="1" applyFill="1" applyBorder="1" applyAlignment="1">
      <alignment horizontal="right" vertical="top" wrapText="1"/>
    </xf>
    <xf numFmtId="166" fontId="28" fillId="0" borderId="0" xfId="1" applyNumberFormat="1" applyFont="1" applyFill="1" applyBorder="1" applyAlignment="1">
      <alignment wrapText="1"/>
    </xf>
    <xf numFmtId="166" fontId="28" fillId="0" borderId="1" xfId="1" applyNumberFormat="1" applyFont="1" applyFill="1" applyBorder="1" applyAlignment="1">
      <alignment horizontal="left" vertical="top" wrapText="1"/>
    </xf>
    <xf numFmtId="166" fontId="29" fillId="0" borderId="2" xfId="1" applyNumberFormat="1" applyFont="1" applyFill="1" applyBorder="1" applyAlignment="1">
      <alignment horizontal="right" vertical="top" wrapText="1"/>
    </xf>
    <xf numFmtId="166" fontId="25" fillId="0" borderId="0" xfId="1" applyNumberFormat="1" applyFont="1" applyFill="1" applyAlignment="1">
      <alignment wrapText="1"/>
    </xf>
    <xf numFmtId="164" fontId="24" fillId="0" borderId="1" xfId="0" applyNumberFormat="1" applyFont="1" applyFill="1" applyBorder="1" applyAlignment="1">
      <alignment horizontal="left"/>
    </xf>
    <xf numFmtId="166" fontId="24" fillId="0" borderId="1" xfId="1" applyNumberFormat="1" applyFont="1" applyFill="1" applyBorder="1" applyAlignment="1">
      <alignment horizontal="left" vertical="center"/>
    </xf>
    <xf numFmtId="1" fontId="24" fillId="0" borderId="23" xfId="46" applyNumberFormat="1" applyFont="1" applyFill="1" applyBorder="1" applyAlignment="1">
      <alignment horizontal="left"/>
    </xf>
    <xf numFmtId="1" fontId="25" fillId="0" borderId="9" xfId="46" applyNumberFormat="1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166" fontId="24" fillId="0" borderId="1" xfId="1" applyNumberFormat="1" applyFont="1" applyFill="1" applyBorder="1" applyAlignment="1"/>
    <xf numFmtId="166" fontId="28" fillId="2" borderId="1" xfId="1" applyNumberFormat="1" applyFont="1" applyFill="1" applyBorder="1" applyAlignment="1">
      <alignment wrapText="1"/>
    </xf>
    <xf numFmtId="166" fontId="28" fillId="38" borderId="1" xfId="1" applyNumberFormat="1" applyFont="1" applyFill="1" applyBorder="1" applyAlignment="1">
      <alignment wrapText="1"/>
    </xf>
    <xf numFmtId="166" fontId="29" fillId="2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3" xr:uid="{00000000-0005-0000-0000-00001C000000}"/>
    <cellStyle name="Comma 3" xfId="45" xr:uid="{00000000-0005-0000-0000-00001D000000}"/>
    <cellStyle name="Comma 5" xfId="47" xr:uid="{00000000-0005-0000-0000-00001E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6" xfId="46" xr:uid="{00000000-0005-0000-0000-000029000000}"/>
    <cellStyle name="Note" xfId="17" builtinId="10" customBuiltin="1"/>
    <cellStyle name="Output" xfId="12" builtinId="21" customBuiltin="1"/>
    <cellStyle name="Percent" xfId="2" builtinId="5"/>
    <cellStyle name="Title 2" xfId="44" xr:uid="{00000000-0005-0000-0000-00002D000000}"/>
    <cellStyle name="Total" xfId="19" builtinId="25" customBuiltin="1"/>
    <cellStyle name="Warning Text" xfId="16" builtinId="11" customBuiltin="1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5"/>
  <sheetViews>
    <sheetView tabSelected="1" view="pageBreakPreview" zoomScaleNormal="100" zoomScaleSheetLayoutView="100" workbookViewId="0">
      <pane ySplit="1" topLeftCell="A536" activePane="bottomLeft" state="frozen"/>
      <selection pane="bottomLeft" activeCell="D539" sqref="D539"/>
    </sheetView>
  </sheetViews>
  <sheetFormatPr defaultColWidth="19.7109375" defaultRowHeight="18.75" outlineLevelRow="3" x14ac:dyDescent="0.3"/>
  <cols>
    <col min="1" max="1" width="11.140625" style="40" customWidth="1"/>
    <col min="2" max="2" width="46.42578125" style="47" customWidth="1"/>
    <col min="3" max="3" width="27.5703125" style="82" customWidth="1"/>
    <col min="4" max="4" width="24.140625" style="82" bestFit="1" customWidth="1"/>
    <col min="5" max="5" width="18.5703125" style="63" hidden="1" customWidth="1"/>
    <col min="6" max="6" width="18.28515625" style="63" hidden="1" customWidth="1"/>
    <col min="7" max="7" width="22.5703125" style="63" bestFit="1" customWidth="1"/>
    <col min="8" max="16384" width="19.7109375" style="47"/>
  </cols>
  <sheetData>
    <row r="1" spans="1:7" ht="75" x14ac:dyDescent="0.3">
      <c r="A1" s="36" t="s">
        <v>487</v>
      </c>
      <c r="B1" s="45" t="s">
        <v>307</v>
      </c>
      <c r="C1" s="62" t="s">
        <v>610</v>
      </c>
      <c r="D1" s="61" t="s">
        <v>634</v>
      </c>
      <c r="E1" s="60" t="s">
        <v>635</v>
      </c>
      <c r="F1" s="61" t="s">
        <v>636</v>
      </c>
      <c r="G1" s="61" t="s">
        <v>685</v>
      </c>
    </row>
    <row r="2" spans="1:7" x14ac:dyDescent="0.3">
      <c r="A2" s="37"/>
      <c r="B2" s="48"/>
      <c r="C2" s="63"/>
      <c r="D2" s="63"/>
    </row>
    <row r="3" spans="1:7" x14ac:dyDescent="0.3">
      <c r="A3" s="37"/>
      <c r="B3" s="36"/>
      <c r="C3" s="61"/>
      <c r="D3" s="63"/>
    </row>
    <row r="4" spans="1:7" ht="19.5" x14ac:dyDescent="0.35">
      <c r="A4" s="36"/>
      <c r="B4" s="49" t="s">
        <v>0</v>
      </c>
      <c r="C4" s="62"/>
      <c r="D4" s="61"/>
    </row>
    <row r="5" spans="1:7" x14ac:dyDescent="0.3">
      <c r="A5" s="37"/>
      <c r="B5" s="37" t="s">
        <v>1</v>
      </c>
      <c r="C5" s="63">
        <v>5934600000</v>
      </c>
      <c r="D5" s="63">
        <v>5934600000</v>
      </c>
      <c r="G5" s="63">
        <f t="shared" ref="G5:G14" si="0">D5+F5</f>
        <v>5934600000</v>
      </c>
    </row>
    <row r="6" spans="1:7" x14ac:dyDescent="0.3">
      <c r="A6" s="37"/>
      <c r="B6" s="37" t="s">
        <v>2</v>
      </c>
      <c r="C6" s="63">
        <v>210221723</v>
      </c>
      <c r="D6" s="63">
        <v>245000000</v>
      </c>
      <c r="G6" s="63">
        <f t="shared" si="0"/>
        <v>245000000</v>
      </c>
    </row>
    <row r="7" spans="1:7" x14ac:dyDescent="0.3">
      <c r="A7" s="37"/>
      <c r="B7" s="37" t="s">
        <v>3</v>
      </c>
      <c r="C7" s="63">
        <v>329888183</v>
      </c>
      <c r="D7" s="63">
        <v>1064227340.4</v>
      </c>
      <c r="G7" s="63">
        <f t="shared" si="0"/>
        <v>1064227340.4</v>
      </c>
    </row>
    <row r="8" spans="1:7" x14ac:dyDescent="0.3">
      <c r="A8" s="37"/>
      <c r="B8" s="37" t="s">
        <v>4</v>
      </c>
      <c r="C8" s="63">
        <v>17617500</v>
      </c>
      <c r="D8" s="63">
        <v>17617500</v>
      </c>
      <c r="G8" s="63">
        <f t="shared" si="0"/>
        <v>17617500</v>
      </c>
    </row>
    <row r="9" spans="1:7" x14ac:dyDescent="0.3">
      <c r="A9" s="37"/>
      <c r="B9" s="37" t="s">
        <v>5</v>
      </c>
      <c r="C9" s="63">
        <v>86405581</v>
      </c>
      <c r="D9" s="63">
        <v>86405581</v>
      </c>
      <c r="G9" s="63">
        <f t="shared" si="0"/>
        <v>86405581</v>
      </c>
    </row>
    <row r="10" spans="1:7" x14ac:dyDescent="0.3">
      <c r="A10" s="37"/>
      <c r="B10" s="37" t="s">
        <v>6</v>
      </c>
      <c r="C10" s="63">
        <v>156252849</v>
      </c>
      <c r="D10" s="63">
        <v>156252849</v>
      </c>
      <c r="G10" s="63">
        <f t="shared" si="0"/>
        <v>156252849</v>
      </c>
    </row>
    <row r="11" spans="1:7" x14ac:dyDescent="0.3">
      <c r="A11" s="37"/>
      <c r="B11" s="37" t="s">
        <v>7</v>
      </c>
      <c r="C11" s="63">
        <v>117000000</v>
      </c>
      <c r="D11" s="63">
        <v>117000000</v>
      </c>
      <c r="G11" s="63">
        <f t="shared" si="0"/>
        <v>117000000</v>
      </c>
    </row>
    <row r="12" spans="1:7" x14ac:dyDescent="0.3">
      <c r="A12" s="37"/>
      <c r="B12" s="37" t="s">
        <v>8</v>
      </c>
      <c r="C12" s="63">
        <v>16713356</v>
      </c>
      <c r="D12" s="63">
        <v>16713356</v>
      </c>
      <c r="G12" s="63">
        <f t="shared" si="0"/>
        <v>16713356</v>
      </c>
    </row>
    <row r="13" spans="1:7" x14ac:dyDescent="0.3">
      <c r="A13" s="37"/>
      <c r="B13" s="37" t="s">
        <v>9</v>
      </c>
      <c r="C13" s="63">
        <v>200000000</v>
      </c>
      <c r="D13" s="63">
        <v>200000000</v>
      </c>
      <c r="G13" s="63">
        <f t="shared" si="0"/>
        <v>200000000</v>
      </c>
    </row>
    <row r="14" spans="1:7" x14ac:dyDescent="0.3">
      <c r="A14" s="37"/>
      <c r="B14" s="37" t="s">
        <v>10</v>
      </c>
      <c r="C14" s="63">
        <v>208334800</v>
      </c>
      <c r="D14" s="63">
        <v>209534800</v>
      </c>
      <c r="G14" s="63">
        <f t="shared" si="0"/>
        <v>209534800</v>
      </c>
    </row>
    <row r="15" spans="1:7" x14ac:dyDescent="0.3">
      <c r="A15" s="37"/>
      <c r="B15" s="37" t="s">
        <v>11</v>
      </c>
      <c r="C15" s="63">
        <v>47875000</v>
      </c>
      <c r="D15" s="63">
        <v>47875000</v>
      </c>
      <c r="G15" s="63">
        <v>47875000</v>
      </c>
    </row>
    <row r="16" spans="1:7" x14ac:dyDescent="0.3">
      <c r="A16" s="37"/>
      <c r="B16" s="37" t="s">
        <v>625</v>
      </c>
      <c r="C16" s="63">
        <v>44888193</v>
      </c>
      <c r="D16" s="63">
        <v>44888193</v>
      </c>
      <c r="G16" s="63">
        <f>D16+F16</f>
        <v>44888193</v>
      </c>
    </row>
    <row r="17" spans="1:7" x14ac:dyDescent="0.3">
      <c r="A17" s="37"/>
      <c r="B17" s="37" t="s">
        <v>626</v>
      </c>
      <c r="C17" s="63"/>
      <c r="D17" s="63">
        <v>20485395</v>
      </c>
      <c r="E17" s="64"/>
      <c r="F17" s="64"/>
      <c r="G17" s="63">
        <f>D17+F17</f>
        <v>20485395</v>
      </c>
    </row>
    <row r="18" spans="1:7" s="50" customFormat="1" x14ac:dyDescent="0.3">
      <c r="A18" s="36"/>
      <c r="B18" s="36" t="s">
        <v>12</v>
      </c>
      <c r="C18" s="61">
        <f>SUM(C5:C17)</f>
        <v>7369797185</v>
      </c>
      <c r="D18" s="61">
        <f t="shared" ref="D18:F18" si="1">SUM(D5:D17)</f>
        <v>8160600014.3999996</v>
      </c>
      <c r="E18" s="61">
        <f t="shared" si="1"/>
        <v>0</v>
      </c>
      <c r="F18" s="61">
        <f t="shared" si="1"/>
        <v>0</v>
      </c>
      <c r="G18" s="61">
        <f>SUM(G5:G17)</f>
        <v>8160600014.3999996</v>
      </c>
    </row>
    <row r="19" spans="1:7" x14ac:dyDescent="0.3">
      <c r="A19" s="37"/>
      <c r="B19" s="51" t="s">
        <v>596</v>
      </c>
      <c r="C19" s="63"/>
      <c r="D19" s="63"/>
      <c r="E19" s="65"/>
      <c r="F19" s="65"/>
    </row>
    <row r="20" spans="1:7" s="46" customFormat="1" ht="75" x14ac:dyDescent="0.3">
      <c r="A20" s="88" t="s">
        <v>487</v>
      </c>
      <c r="B20" s="84" t="s">
        <v>307</v>
      </c>
      <c r="C20" s="60" t="s">
        <v>684</v>
      </c>
      <c r="D20" s="60" t="s">
        <v>634</v>
      </c>
      <c r="E20" s="60" t="s">
        <v>635</v>
      </c>
      <c r="F20" s="60" t="s">
        <v>636</v>
      </c>
      <c r="G20" s="60" t="s">
        <v>685</v>
      </c>
    </row>
    <row r="21" spans="1:7" x14ac:dyDescent="0.3">
      <c r="A21" s="36" t="s">
        <v>611</v>
      </c>
      <c r="B21" s="45"/>
      <c r="C21" s="61"/>
      <c r="D21" s="63"/>
    </row>
    <row r="22" spans="1:7" x14ac:dyDescent="0.3">
      <c r="A22" s="37">
        <v>2110117</v>
      </c>
      <c r="B22" s="37" t="s">
        <v>13</v>
      </c>
      <c r="C22" s="63">
        <v>109412648</v>
      </c>
      <c r="D22" s="63">
        <v>119412648</v>
      </c>
      <c r="E22" s="63">
        <v>514582</v>
      </c>
      <c r="G22" s="63">
        <f t="shared" ref="G22:G30" si="2">D22+F22</f>
        <v>119412648</v>
      </c>
    </row>
    <row r="23" spans="1:7" x14ac:dyDescent="0.3">
      <c r="A23" s="37">
        <v>2120101</v>
      </c>
      <c r="B23" s="38" t="s">
        <v>14</v>
      </c>
      <c r="C23" s="66">
        <v>1336951</v>
      </c>
      <c r="D23" s="63">
        <v>1336951</v>
      </c>
      <c r="E23" s="63">
        <v>91174</v>
      </c>
      <c r="G23" s="63">
        <f t="shared" si="2"/>
        <v>1336951</v>
      </c>
    </row>
    <row r="24" spans="1:7" x14ac:dyDescent="0.3">
      <c r="A24" s="37" t="s">
        <v>15</v>
      </c>
      <c r="B24" s="37" t="s">
        <v>16</v>
      </c>
      <c r="C24" s="63">
        <v>37416670</v>
      </c>
      <c r="D24" s="63">
        <v>37416670</v>
      </c>
      <c r="E24" s="63">
        <v>353373</v>
      </c>
      <c r="G24" s="63">
        <f t="shared" si="2"/>
        <v>37416670</v>
      </c>
    </row>
    <row r="25" spans="1:7" x14ac:dyDescent="0.3">
      <c r="A25" s="37">
        <v>2110309</v>
      </c>
      <c r="B25" s="38" t="s">
        <v>17</v>
      </c>
      <c r="C25" s="66">
        <v>2384122</v>
      </c>
      <c r="D25" s="63">
        <v>2384122</v>
      </c>
      <c r="E25" s="63">
        <v>499945</v>
      </c>
      <c r="G25" s="63">
        <f t="shared" si="2"/>
        <v>2384122</v>
      </c>
    </row>
    <row r="26" spans="1:7" x14ac:dyDescent="0.3">
      <c r="A26" s="37">
        <v>2110320</v>
      </c>
      <c r="B26" s="38" t="s">
        <v>18</v>
      </c>
      <c r="C26" s="66">
        <v>10099000</v>
      </c>
      <c r="D26" s="63">
        <v>10099000</v>
      </c>
      <c r="E26" s="63">
        <v>177813</v>
      </c>
      <c r="G26" s="63">
        <f t="shared" si="2"/>
        <v>10099000</v>
      </c>
    </row>
    <row r="27" spans="1:7" x14ac:dyDescent="0.3">
      <c r="A27" s="37">
        <v>2710105</v>
      </c>
      <c r="B27" s="38" t="s">
        <v>19</v>
      </c>
      <c r="C27" s="66">
        <v>30120000</v>
      </c>
      <c r="D27" s="63">
        <v>30120000</v>
      </c>
      <c r="E27" s="63">
        <v>26120000</v>
      </c>
      <c r="F27" s="63">
        <v>-4000000</v>
      </c>
      <c r="G27" s="63">
        <f t="shared" si="2"/>
        <v>26120000</v>
      </c>
    </row>
    <row r="28" spans="1:7" x14ac:dyDescent="0.3">
      <c r="A28" s="37" t="s">
        <v>20</v>
      </c>
      <c r="B28" s="38" t="s">
        <v>21</v>
      </c>
      <c r="C28" s="66">
        <v>25677838</v>
      </c>
      <c r="D28" s="63">
        <v>29677838</v>
      </c>
      <c r="E28" s="63">
        <v>57620</v>
      </c>
      <c r="G28" s="63">
        <f t="shared" si="2"/>
        <v>29677838</v>
      </c>
    </row>
    <row r="29" spans="1:7" x14ac:dyDescent="0.3">
      <c r="A29" s="37">
        <v>2110312</v>
      </c>
      <c r="B29" s="38" t="s">
        <v>22</v>
      </c>
      <c r="C29" s="66">
        <v>198677</v>
      </c>
      <c r="D29" s="63">
        <v>198677</v>
      </c>
      <c r="E29" s="63">
        <v>198677</v>
      </c>
      <c r="F29" s="61"/>
      <c r="G29" s="63">
        <f t="shared" si="2"/>
        <v>198677</v>
      </c>
    </row>
    <row r="30" spans="1:7" x14ac:dyDescent="0.3">
      <c r="A30" s="37">
        <v>2110314</v>
      </c>
      <c r="B30" s="37" t="s">
        <v>23</v>
      </c>
      <c r="C30" s="63">
        <v>3768662</v>
      </c>
      <c r="D30" s="63">
        <v>7768662</v>
      </c>
      <c r="E30" s="63">
        <v>1544470</v>
      </c>
      <c r="G30" s="63">
        <f t="shared" si="2"/>
        <v>7768662</v>
      </c>
    </row>
    <row r="31" spans="1:7" s="50" customFormat="1" x14ac:dyDescent="0.3">
      <c r="A31" s="36"/>
      <c r="B31" s="39" t="s">
        <v>24</v>
      </c>
      <c r="C31" s="67">
        <f>SUM(C22:C30)</f>
        <v>220414568</v>
      </c>
      <c r="D31" s="67">
        <f t="shared" ref="D31:F31" si="3">SUM(D22:D30)</f>
        <v>238414568</v>
      </c>
      <c r="E31" s="67">
        <f t="shared" si="3"/>
        <v>29557654</v>
      </c>
      <c r="F31" s="67">
        <f t="shared" si="3"/>
        <v>-4000000</v>
      </c>
      <c r="G31" s="67">
        <f>SUM(G22:G30)</f>
        <v>234414568</v>
      </c>
    </row>
    <row r="32" spans="1:7" x14ac:dyDescent="0.3">
      <c r="A32" s="37">
        <v>2210103</v>
      </c>
      <c r="B32" s="38" t="s">
        <v>25</v>
      </c>
      <c r="C32" s="66">
        <v>300000</v>
      </c>
      <c r="D32" s="63">
        <v>300000</v>
      </c>
      <c r="E32" s="63">
        <v>-31600</v>
      </c>
      <c r="F32" s="63">
        <v>31600</v>
      </c>
      <c r="G32" s="63">
        <f t="shared" ref="G32:G70" si="4">D32+F32</f>
        <v>331600</v>
      </c>
    </row>
    <row r="33" spans="1:7" x14ac:dyDescent="0.3">
      <c r="A33" s="37">
        <v>2210201</v>
      </c>
      <c r="B33" s="38" t="s">
        <v>26</v>
      </c>
      <c r="C33" s="66">
        <v>3900000</v>
      </c>
      <c r="D33" s="63">
        <v>1400000</v>
      </c>
      <c r="E33" s="63">
        <v>426100</v>
      </c>
      <c r="G33" s="63">
        <f t="shared" si="4"/>
        <v>1400000</v>
      </c>
    </row>
    <row r="34" spans="1:7" x14ac:dyDescent="0.3">
      <c r="A34" s="37">
        <v>2210203</v>
      </c>
      <c r="B34" s="38" t="s">
        <v>27</v>
      </c>
      <c r="C34" s="66">
        <v>200000</v>
      </c>
      <c r="D34" s="63">
        <v>200000</v>
      </c>
      <c r="E34" s="63">
        <v>26400</v>
      </c>
      <c r="G34" s="63">
        <f t="shared" si="4"/>
        <v>200000</v>
      </c>
    </row>
    <row r="35" spans="1:7" x14ac:dyDescent="0.3">
      <c r="A35" s="37">
        <v>2210301</v>
      </c>
      <c r="B35" s="38" t="s">
        <v>28</v>
      </c>
      <c r="C35" s="66">
        <v>7000000</v>
      </c>
      <c r="D35" s="63">
        <v>10000000</v>
      </c>
      <c r="E35" s="63">
        <v>939</v>
      </c>
      <c r="G35" s="63">
        <f t="shared" si="4"/>
        <v>10000000</v>
      </c>
    </row>
    <row r="36" spans="1:7" x14ac:dyDescent="0.3">
      <c r="A36" s="37">
        <v>2210302</v>
      </c>
      <c r="B36" s="38" t="s">
        <v>29</v>
      </c>
      <c r="C36" s="66">
        <v>27000000</v>
      </c>
      <c r="D36" s="63">
        <v>36000000</v>
      </c>
      <c r="E36" s="63">
        <v>-66880</v>
      </c>
      <c r="F36" s="63">
        <v>66880</v>
      </c>
      <c r="G36" s="63">
        <f t="shared" si="4"/>
        <v>36066880</v>
      </c>
    </row>
    <row r="37" spans="1:7" x14ac:dyDescent="0.3">
      <c r="A37" s="37">
        <v>2210303</v>
      </c>
      <c r="B37" s="38" t="s">
        <v>30</v>
      </c>
      <c r="C37" s="66">
        <v>5000000</v>
      </c>
      <c r="D37" s="63">
        <v>5000000</v>
      </c>
      <c r="E37" s="63">
        <v>1500</v>
      </c>
      <c r="F37" s="63">
        <v>-960</v>
      </c>
      <c r="G37" s="63">
        <f t="shared" si="4"/>
        <v>4999040</v>
      </c>
    </row>
    <row r="38" spans="1:7" x14ac:dyDescent="0.3">
      <c r="A38" s="37">
        <v>2210304</v>
      </c>
      <c r="B38" s="38" t="s">
        <v>31</v>
      </c>
      <c r="C38" s="66">
        <v>1000000</v>
      </c>
      <c r="D38" s="63">
        <v>1000000</v>
      </c>
      <c r="E38" s="63">
        <v>200</v>
      </c>
      <c r="G38" s="63">
        <f t="shared" si="4"/>
        <v>1000000</v>
      </c>
    </row>
    <row r="39" spans="1:7" x14ac:dyDescent="0.3">
      <c r="A39" s="37">
        <v>2210308</v>
      </c>
      <c r="B39" s="38" t="s">
        <v>32</v>
      </c>
      <c r="C39" s="66">
        <v>4000000</v>
      </c>
      <c r="D39" s="63">
        <v>4000000</v>
      </c>
      <c r="E39" s="63">
        <v>2000</v>
      </c>
      <c r="G39" s="63">
        <f t="shared" si="4"/>
        <v>4000000</v>
      </c>
    </row>
    <row r="40" spans="1:7" x14ac:dyDescent="0.3">
      <c r="A40" s="37">
        <v>2210401</v>
      </c>
      <c r="B40" s="38" t="s">
        <v>33</v>
      </c>
      <c r="C40" s="66">
        <v>9000000</v>
      </c>
      <c r="D40" s="63">
        <v>14095760</v>
      </c>
      <c r="E40" s="63">
        <v>718</v>
      </c>
      <c r="G40" s="63">
        <f t="shared" si="4"/>
        <v>14095760</v>
      </c>
    </row>
    <row r="41" spans="1:7" x14ac:dyDescent="0.3">
      <c r="A41" s="37">
        <v>2210402</v>
      </c>
      <c r="B41" s="38" t="s">
        <v>34</v>
      </c>
      <c r="C41" s="66">
        <v>9000000</v>
      </c>
      <c r="D41" s="63">
        <v>12000000</v>
      </c>
      <c r="E41" s="63">
        <v>1015</v>
      </c>
      <c r="F41" s="63">
        <v>350000</v>
      </c>
      <c r="G41" s="63">
        <f t="shared" si="4"/>
        <v>12350000</v>
      </c>
    </row>
    <row r="42" spans="1:7" x14ac:dyDescent="0.3">
      <c r="A42" s="37">
        <v>2210501</v>
      </c>
      <c r="B42" s="38" t="s">
        <v>35</v>
      </c>
      <c r="C42" s="66">
        <v>200000</v>
      </c>
      <c r="D42" s="63">
        <v>200000</v>
      </c>
      <c r="E42" s="63">
        <v>2000</v>
      </c>
      <c r="G42" s="63">
        <f t="shared" si="4"/>
        <v>200000</v>
      </c>
    </row>
    <row r="43" spans="1:7" x14ac:dyDescent="0.3">
      <c r="A43" s="37">
        <v>2210502</v>
      </c>
      <c r="B43" s="38" t="s">
        <v>36</v>
      </c>
      <c r="C43" s="66">
        <v>14000000</v>
      </c>
      <c r="D43" s="63">
        <v>9500000</v>
      </c>
      <c r="E43" s="63">
        <v>85972</v>
      </c>
      <c r="G43" s="63">
        <f t="shared" si="4"/>
        <v>9500000</v>
      </c>
    </row>
    <row r="44" spans="1:7" x14ac:dyDescent="0.3">
      <c r="A44" s="37">
        <v>2210503</v>
      </c>
      <c r="B44" s="38" t="s">
        <v>37</v>
      </c>
      <c r="C44" s="66">
        <v>500000</v>
      </c>
      <c r="D44" s="63">
        <v>500000</v>
      </c>
      <c r="E44" s="63">
        <v>-329620</v>
      </c>
      <c r="F44" s="63">
        <v>329620</v>
      </c>
      <c r="G44" s="63">
        <f t="shared" si="4"/>
        <v>829620</v>
      </c>
    </row>
    <row r="45" spans="1:7" x14ac:dyDescent="0.3">
      <c r="A45" s="37">
        <v>2210504</v>
      </c>
      <c r="B45" s="38" t="s">
        <v>38</v>
      </c>
      <c r="C45" s="66">
        <v>6900000</v>
      </c>
      <c r="D45" s="63">
        <v>6900000</v>
      </c>
      <c r="E45" s="63">
        <v>303952</v>
      </c>
      <c r="F45" s="63">
        <v>98480</v>
      </c>
      <c r="G45" s="63">
        <f t="shared" si="4"/>
        <v>6998480</v>
      </c>
    </row>
    <row r="46" spans="1:7" x14ac:dyDescent="0.3">
      <c r="A46" s="37">
        <v>2211325</v>
      </c>
      <c r="B46" s="38" t="s">
        <v>39</v>
      </c>
      <c r="C46" s="66">
        <v>40000000</v>
      </c>
      <c r="D46" s="63">
        <v>23700000</v>
      </c>
      <c r="E46" s="63">
        <v>0</v>
      </c>
      <c r="G46" s="63">
        <f t="shared" si="4"/>
        <v>23700000</v>
      </c>
    </row>
    <row r="47" spans="1:7" x14ac:dyDescent="0.3">
      <c r="A47" s="37">
        <v>2210603</v>
      </c>
      <c r="B47" s="38" t="s">
        <v>40</v>
      </c>
      <c r="C47" s="66">
        <v>6000000</v>
      </c>
      <c r="D47" s="63">
        <v>6000000</v>
      </c>
      <c r="E47" s="63">
        <v>92849</v>
      </c>
      <c r="G47" s="63">
        <f t="shared" si="4"/>
        <v>6000000</v>
      </c>
    </row>
    <row r="48" spans="1:7" x14ac:dyDescent="0.3">
      <c r="A48" s="37">
        <v>2210604</v>
      </c>
      <c r="B48" s="38" t="s">
        <v>41</v>
      </c>
      <c r="C48" s="66">
        <v>7000000</v>
      </c>
      <c r="D48" s="63">
        <v>3500000</v>
      </c>
      <c r="E48" s="63">
        <v>21000</v>
      </c>
      <c r="G48" s="63">
        <f t="shared" si="4"/>
        <v>3500000</v>
      </c>
    </row>
    <row r="49" spans="1:7" x14ac:dyDescent="0.3">
      <c r="A49" s="37">
        <v>2210712</v>
      </c>
      <c r="B49" s="38" t="s">
        <v>42</v>
      </c>
      <c r="C49" s="66">
        <v>8000000</v>
      </c>
      <c r="D49" s="63">
        <v>8000000</v>
      </c>
      <c r="E49" s="63">
        <v>523</v>
      </c>
      <c r="G49" s="63">
        <f t="shared" si="4"/>
        <v>8000000</v>
      </c>
    </row>
    <row r="50" spans="1:7" x14ac:dyDescent="0.3">
      <c r="A50" s="37">
        <v>2210801</v>
      </c>
      <c r="B50" s="38" t="s">
        <v>43</v>
      </c>
      <c r="C50" s="66">
        <v>8000000</v>
      </c>
      <c r="D50" s="63">
        <v>7300000</v>
      </c>
      <c r="E50" s="63">
        <v>132</v>
      </c>
      <c r="F50" s="63">
        <v>1482560</v>
      </c>
      <c r="G50" s="63">
        <f t="shared" si="4"/>
        <v>8782560</v>
      </c>
    </row>
    <row r="51" spans="1:7" x14ac:dyDescent="0.3">
      <c r="A51" s="37">
        <v>2210802</v>
      </c>
      <c r="B51" s="38" t="s">
        <v>44</v>
      </c>
      <c r="C51" s="66">
        <v>5000000</v>
      </c>
      <c r="D51" s="63">
        <v>5000000</v>
      </c>
      <c r="E51" s="63">
        <v>1590</v>
      </c>
      <c r="G51" s="63">
        <f t="shared" si="4"/>
        <v>5000000</v>
      </c>
    </row>
    <row r="52" spans="1:7" ht="20.25" x14ac:dyDescent="0.3">
      <c r="A52" s="37">
        <v>2210805</v>
      </c>
      <c r="B52" s="41" t="s">
        <v>45</v>
      </c>
      <c r="C52" s="68">
        <v>4000000</v>
      </c>
      <c r="D52" s="69">
        <v>3000000</v>
      </c>
      <c r="E52" s="69">
        <v>0</v>
      </c>
      <c r="F52" s="69"/>
      <c r="G52" s="63">
        <f t="shared" si="4"/>
        <v>3000000</v>
      </c>
    </row>
    <row r="53" spans="1:7" ht="20.25" x14ac:dyDescent="0.3">
      <c r="A53" s="37">
        <v>2210807</v>
      </c>
      <c r="B53" s="41" t="s">
        <v>46</v>
      </c>
      <c r="C53" s="68">
        <v>500000</v>
      </c>
      <c r="D53" s="69">
        <v>0</v>
      </c>
      <c r="E53" s="69"/>
      <c r="F53" s="69"/>
      <c r="G53" s="63">
        <f t="shared" si="4"/>
        <v>0</v>
      </c>
    </row>
    <row r="54" spans="1:7" ht="20.25" x14ac:dyDescent="0.3">
      <c r="A54" s="37">
        <v>2210899</v>
      </c>
      <c r="B54" s="41" t="s">
        <v>47</v>
      </c>
      <c r="C54" s="68">
        <v>6000000</v>
      </c>
      <c r="D54" s="69">
        <v>5500000</v>
      </c>
      <c r="E54" s="69">
        <v>695</v>
      </c>
      <c r="F54" s="69"/>
      <c r="G54" s="63">
        <f t="shared" si="4"/>
        <v>5500000</v>
      </c>
    </row>
    <row r="55" spans="1:7" ht="20.25" x14ac:dyDescent="0.3">
      <c r="A55" s="37">
        <v>2210910</v>
      </c>
      <c r="B55" s="41" t="s">
        <v>48</v>
      </c>
      <c r="C55" s="68">
        <v>25000000</v>
      </c>
      <c r="D55" s="69">
        <v>25000000</v>
      </c>
      <c r="E55" s="69">
        <v>506611</v>
      </c>
      <c r="F55" s="69">
        <v>-1832560</v>
      </c>
      <c r="G55" s="63">
        <f t="shared" si="4"/>
        <v>23167440</v>
      </c>
    </row>
    <row r="56" spans="1:7" ht="20.25" x14ac:dyDescent="0.3">
      <c r="A56" s="37">
        <v>2211016</v>
      </c>
      <c r="B56" s="41" t="s">
        <v>49</v>
      </c>
      <c r="C56" s="68">
        <v>7000000</v>
      </c>
      <c r="D56" s="69">
        <v>3368800</v>
      </c>
      <c r="E56" s="70">
        <v>-200000</v>
      </c>
      <c r="F56" s="69">
        <v>200000</v>
      </c>
      <c r="G56" s="63">
        <f t="shared" si="4"/>
        <v>3568800</v>
      </c>
    </row>
    <row r="57" spans="1:7" ht="20.25" x14ac:dyDescent="0.3">
      <c r="A57" s="37">
        <v>2211101</v>
      </c>
      <c r="B57" s="41" t="s">
        <v>50</v>
      </c>
      <c r="C57" s="68">
        <v>5000001</v>
      </c>
      <c r="D57" s="69">
        <v>5000001</v>
      </c>
      <c r="E57" s="69">
        <v>261</v>
      </c>
      <c r="F57" s="69"/>
      <c r="G57" s="63">
        <f t="shared" si="4"/>
        <v>5000001</v>
      </c>
    </row>
    <row r="58" spans="1:7" ht="20.25" x14ac:dyDescent="0.3">
      <c r="A58" s="37">
        <v>2211103</v>
      </c>
      <c r="B58" s="41" t="s">
        <v>51</v>
      </c>
      <c r="C58" s="68">
        <v>1500000</v>
      </c>
      <c r="D58" s="69">
        <v>1216807</v>
      </c>
      <c r="E58" s="69">
        <v>0</v>
      </c>
      <c r="F58" s="69"/>
      <c r="G58" s="63">
        <f t="shared" si="4"/>
        <v>1216807</v>
      </c>
    </row>
    <row r="59" spans="1:7" ht="20.25" x14ac:dyDescent="0.3">
      <c r="A59" s="37">
        <v>2211308</v>
      </c>
      <c r="B59" s="41" t="s">
        <v>52</v>
      </c>
      <c r="C59" s="68">
        <v>10000000</v>
      </c>
      <c r="D59" s="69">
        <v>10000000</v>
      </c>
      <c r="E59" s="69">
        <v>321</v>
      </c>
      <c r="F59" s="69"/>
      <c r="G59" s="63">
        <f t="shared" si="4"/>
        <v>10000000</v>
      </c>
    </row>
    <row r="60" spans="1:7" ht="20.25" x14ac:dyDescent="0.3">
      <c r="A60" s="37">
        <v>2211399</v>
      </c>
      <c r="B60" s="41" t="s">
        <v>53</v>
      </c>
      <c r="C60" s="68">
        <v>50000000</v>
      </c>
      <c r="D60" s="69">
        <v>67100000</v>
      </c>
      <c r="E60" s="69">
        <v>-895000</v>
      </c>
      <c r="F60" s="69">
        <v>4000000</v>
      </c>
      <c r="G60" s="63">
        <f t="shared" si="4"/>
        <v>71100000</v>
      </c>
    </row>
    <row r="61" spans="1:7" ht="20.25" x14ac:dyDescent="0.3">
      <c r="A61" s="37">
        <v>2220205</v>
      </c>
      <c r="B61" s="41" t="s">
        <v>54</v>
      </c>
      <c r="C61" s="68">
        <v>7000000</v>
      </c>
      <c r="D61" s="69">
        <v>4000000</v>
      </c>
      <c r="E61" s="69">
        <v>1094691</v>
      </c>
      <c r="F61" s="69">
        <v>-1014192</v>
      </c>
      <c r="G61" s="63">
        <f t="shared" si="4"/>
        <v>2985808</v>
      </c>
    </row>
    <row r="62" spans="1:7" ht="20.25" x14ac:dyDescent="0.3">
      <c r="A62" s="37">
        <v>2220209</v>
      </c>
      <c r="B62" s="41" t="s">
        <v>55</v>
      </c>
      <c r="C62" s="68">
        <v>2000000</v>
      </c>
      <c r="D62" s="69">
        <v>100000</v>
      </c>
      <c r="E62" s="69">
        <v>59000</v>
      </c>
      <c r="F62" s="69"/>
      <c r="G62" s="63">
        <f t="shared" si="4"/>
        <v>100000</v>
      </c>
    </row>
    <row r="63" spans="1:7" ht="20.25" x14ac:dyDescent="0.3">
      <c r="A63" s="37">
        <v>2220212</v>
      </c>
      <c r="B63" s="41" t="s">
        <v>56</v>
      </c>
      <c r="C63" s="68">
        <v>500000</v>
      </c>
      <c r="D63" s="69">
        <v>300000</v>
      </c>
      <c r="E63" s="69">
        <v>250950</v>
      </c>
      <c r="F63" s="69"/>
      <c r="G63" s="63">
        <f t="shared" si="4"/>
        <v>300000</v>
      </c>
    </row>
    <row r="64" spans="1:7" ht="20.25" x14ac:dyDescent="0.3">
      <c r="A64" s="37">
        <v>2810201</v>
      </c>
      <c r="B64" s="41" t="s">
        <v>57</v>
      </c>
      <c r="C64" s="68">
        <v>12000000</v>
      </c>
      <c r="D64" s="69">
        <v>11231933</v>
      </c>
      <c r="E64" s="69">
        <v>-371467</v>
      </c>
      <c r="F64" s="69">
        <v>400000</v>
      </c>
      <c r="G64" s="63">
        <f t="shared" si="4"/>
        <v>11631933</v>
      </c>
    </row>
    <row r="65" spans="1:7" ht="20.25" x14ac:dyDescent="0.3">
      <c r="A65" s="37">
        <v>3111009</v>
      </c>
      <c r="B65" s="41" t="s">
        <v>58</v>
      </c>
      <c r="C65" s="68">
        <v>1500000</v>
      </c>
      <c r="D65" s="69">
        <v>757000</v>
      </c>
      <c r="E65" s="69">
        <v>0</v>
      </c>
      <c r="F65" s="69"/>
      <c r="G65" s="63">
        <f t="shared" si="4"/>
        <v>757000</v>
      </c>
    </row>
    <row r="66" spans="1:7" ht="20.25" x14ac:dyDescent="0.3">
      <c r="A66" s="37">
        <v>3111108</v>
      </c>
      <c r="B66" s="41" t="s">
        <v>59</v>
      </c>
      <c r="C66" s="68">
        <v>1295400</v>
      </c>
      <c r="D66" s="69">
        <v>995400</v>
      </c>
      <c r="E66" s="69">
        <v>1400</v>
      </c>
      <c r="F66" s="69"/>
      <c r="G66" s="63">
        <f t="shared" si="4"/>
        <v>995400</v>
      </c>
    </row>
    <row r="67" spans="1:7" ht="20.25" x14ac:dyDescent="0.3">
      <c r="A67" s="37">
        <v>3111110</v>
      </c>
      <c r="B67" s="41" t="s">
        <v>60</v>
      </c>
      <c r="C67" s="68">
        <v>2000000</v>
      </c>
      <c r="D67" s="69">
        <v>1500000</v>
      </c>
      <c r="E67" s="69">
        <v>3250</v>
      </c>
      <c r="F67" s="69"/>
      <c r="G67" s="63">
        <f t="shared" si="4"/>
        <v>1500000</v>
      </c>
    </row>
    <row r="68" spans="1:7" ht="20.25" x14ac:dyDescent="0.3">
      <c r="A68" s="37">
        <v>2110326</v>
      </c>
      <c r="B68" s="41" t="s">
        <v>61</v>
      </c>
      <c r="C68" s="68">
        <v>2000000</v>
      </c>
      <c r="D68" s="69">
        <v>2000000</v>
      </c>
      <c r="E68" s="69">
        <v>2000000</v>
      </c>
      <c r="F68" s="69"/>
      <c r="G68" s="63">
        <f t="shared" si="4"/>
        <v>2000000</v>
      </c>
    </row>
    <row r="69" spans="1:7" ht="20.25" x14ac:dyDescent="0.3">
      <c r="A69" s="37">
        <v>2211101</v>
      </c>
      <c r="B69" s="41" t="s">
        <v>50</v>
      </c>
      <c r="C69" s="68">
        <v>0</v>
      </c>
      <c r="D69" s="69">
        <v>0</v>
      </c>
      <c r="E69" s="69">
        <v>860</v>
      </c>
      <c r="F69" s="69"/>
      <c r="G69" s="63">
        <f t="shared" si="4"/>
        <v>0</v>
      </c>
    </row>
    <row r="70" spans="1:7" ht="20.25" x14ac:dyDescent="0.3">
      <c r="A70" s="37">
        <v>2610101</v>
      </c>
      <c r="B70" s="41" t="s">
        <v>62</v>
      </c>
      <c r="C70" s="68">
        <v>7000000</v>
      </c>
      <c r="D70" s="69">
        <v>6629700</v>
      </c>
      <c r="E70" s="69">
        <v>0</v>
      </c>
      <c r="F70" s="69"/>
      <c r="G70" s="63">
        <f t="shared" si="4"/>
        <v>6629700</v>
      </c>
    </row>
    <row r="71" spans="1:7" ht="20.25" x14ac:dyDescent="0.3">
      <c r="A71" s="37"/>
      <c r="B71" s="44" t="s">
        <v>63</v>
      </c>
      <c r="C71" s="71">
        <f>SUM(C32:C70)</f>
        <v>306295401</v>
      </c>
      <c r="D71" s="71">
        <f t="shared" ref="D71:F71" si="5">SUM(D32:D70)</f>
        <v>302295401</v>
      </c>
      <c r="E71" s="71">
        <f t="shared" si="5"/>
        <v>2990362</v>
      </c>
      <c r="F71" s="71">
        <f t="shared" si="5"/>
        <v>4111428</v>
      </c>
      <c r="G71" s="71">
        <f>SUM(G32:G70)</f>
        <v>306406829</v>
      </c>
    </row>
    <row r="72" spans="1:7" ht="20.25" x14ac:dyDescent="0.3">
      <c r="A72" s="37"/>
      <c r="B72" s="43" t="s">
        <v>64</v>
      </c>
      <c r="C72" s="72">
        <f>C71+C31</f>
        <v>526709969</v>
      </c>
      <c r="D72" s="72">
        <f t="shared" ref="D72:F72" si="6">D71+D31</f>
        <v>540709969</v>
      </c>
      <c r="E72" s="72">
        <f t="shared" si="6"/>
        <v>32548016</v>
      </c>
      <c r="F72" s="72">
        <f t="shared" si="6"/>
        <v>111428</v>
      </c>
      <c r="G72" s="72">
        <f>G71+G31</f>
        <v>540821397</v>
      </c>
    </row>
    <row r="73" spans="1:7" ht="20.25" x14ac:dyDescent="0.3">
      <c r="A73" s="37"/>
      <c r="B73" s="41"/>
      <c r="C73" s="73"/>
      <c r="D73" s="69"/>
      <c r="E73" s="73"/>
      <c r="F73" s="69"/>
      <c r="G73" s="69"/>
    </row>
    <row r="74" spans="1:7" ht="20.25" x14ac:dyDescent="0.3">
      <c r="A74" s="36" t="s">
        <v>65</v>
      </c>
      <c r="B74" s="41"/>
      <c r="C74" s="68"/>
      <c r="D74" s="69">
        <v>0</v>
      </c>
      <c r="E74" s="69"/>
      <c r="F74" s="69"/>
      <c r="G74" s="69">
        <f t="shared" ref="G74:G82" si="7">D74+F74</f>
        <v>0</v>
      </c>
    </row>
    <row r="75" spans="1:7" ht="20.25" x14ac:dyDescent="0.3">
      <c r="A75" s="37">
        <v>2110117</v>
      </c>
      <c r="B75" s="41" t="s">
        <v>13</v>
      </c>
      <c r="C75" s="68">
        <v>24941280</v>
      </c>
      <c r="D75" s="69">
        <v>24941280</v>
      </c>
      <c r="E75" s="69">
        <v>321959</v>
      </c>
      <c r="F75" s="69"/>
      <c r="G75" s="69">
        <f t="shared" si="7"/>
        <v>24941280</v>
      </c>
    </row>
    <row r="76" spans="1:7" ht="20.25" x14ac:dyDescent="0.3">
      <c r="A76" s="37">
        <v>2120101</v>
      </c>
      <c r="B76" s="41" t="s">
        <v>14</v>
      </c>
      <c r="C76" s="68">
        <v>21800</v>
      </c>
      <c r="D76" s="69">
        <v>21800</v>
      </c>
      <c r="E76" s="69">
        <v>21800</v>
      </c>
      <c r="F76" s="69"/>
      <c r="G76" s="69">
        <f t="shared" si="7"/>
        <v>21800</v>
      </c>
    </row>
    <row r="77" spans="1:7" ht="20.25" x14ac:dyDescent="0.3">
      <c r="A77" s="37" t="s">
        <v>15</v>
      </c>
      <c r="B77" s="41" t="s">
        <v>16</v>
      </c>
      <c r="C77" s="68">
        <v>2697975</v>
      </c>
      <c r="D77" s="69">
        <v>2697975</v>
      </c>
      <c r="E77" s="69">
        <v>2697975</v>
      </c>
      <c r="F77" s="69"/>
      <c r="G77" s="69">
        <f t="shared" si="7"/>
        <v>2697975</v>
      </c>
    </row>
    <row r="78" spans="1:7" ht="20.25" x14ac:dyDescent="0.3">
      <c r="A78" s="37">
        <v>2710105</v>
      </c>
      <c r="B78" s="41" t="s">
        <v>19</v>
      </c>
      <c r="C78" s="68">
        <v>4196850</v>
      </c>
      <c r="D78" s="69">
        <v>4196850</v>
      </c>
      <c r="E78" s="69">
        <v>4196850</v>
      </c>
      <c r="F78" s="69"/>
      <c r="G78" s="69">
        <f t="shared" si="7"/>
        <v>4196850</v>
      </c>
    </row>
    <row r="79" spans="1:7" ht="20.25" x14ac:dyDescent="0.3">
      <c r="A79" s="37">
        <v>2110320</v>
      </c>
      <c r="B79" s="41" t="s">
        <v>18</v>
      </c>
      <c r="C79" s="68">
        <v>925705</v>
      </c>
      <c r="D79" s="69">
        <v>925705</v>
      </c>
      <c r="E79" s="69">
        <v>160222</v>
      </c>
      <c r="F79" s="69"/>
      <c r="G79" s="69">
        <f t="shared" si="7"/>
        <v>925705</v>
      </c>
    </row>
    <row r="80" spans="1:7" ht="20.25" x14ac:dyDescent="0.3">
      <c r="A80" s="37" t="s">
        <v>20</v>
      </c>
      <c r="B80" s="41" t="s">
        <v>21</v>
      </c>
      <c r="C80" s="68">
        <v>1437578</v>
      </c>
      <c r="D80" s="69">
        <v>1437578</v>
      </c>
      <c r="E80" s="69">
        <v>482920</v>
      </c>
      <c r="F80" s="69"/>
      <c r="G80" s="69">
        <f t="shared" si="7"/>
        <v>1437578</v>
      </c>
    </row>
    <row r="81" spans="1:7" ht="20.25" x14ac:dyDescent="0.3">
      <c r="A81" s="37">
        <v>2110202</v>
      </c>
      <c r="B81" s="41" t="s">
        <v>66</v>
      </c>
      <c r="C81" s="68">
        <v>600221</v>
      </c>
      <c r="D81" s="69">
        <v>600221</v>
      </c>
      <c r="E81" s="69">
        <v>1186</v>
      </c>
      <c r="F81" s="69"/>
      <c r="G81" s="69">
        <f t="shared" si="7"/>
        <v>600221</v>
      </c>
    </row>
    <row r="82" spans="1:7" ht="20.25" x14ac:dyDescent="0.3">
      <c r="A82" s="37">
        <v>2110314</v>
      </c>
      <c r="B82" s="41" t="s">
        <v>23</v>
      </c>
      <c r="C82" s="68">
        <v>1717111</v>
      </c>
      <c r="D82" s="69">
        <v>1717111</v>
      </c>
      <c r="E82" s="69">
        <v>87252</v>
      </c>
      <c r="F82" s="69"/>
      <c r="G82" s="69">
        <f t="shared" si="7"/>
        <v>1717111</v>
      </c>
    </row>
    <row r="83" spans="1:7" ht="20.25" x14ac:dyDescent="0.3">
      <c r="A83" s="37"/>
      <c r="B83" s="43" t="s">
        <v>24</v>
      </c>
      <c r="C83" s="72">
        <f>SUM(C75:C82)</f>
        <v>36538520</v>
      </c>
      <c r="D83" s="72">
        <f t="shared" ref="D83:F83" si="8">SUM(D75:D82)</f>
        <v>36538520</v>
      </c>
      <c r="E83" s="72">
        <f t="shared" si="8"/>
        <v>7970164</v>
      </c>
      <c r="F83" s="72">
        <f t="shared" si="8"/>
        <v>0</v>
      </c>
      <c r="G83" s="72">
        <f>SUM(G75:G82)</f>
        <v>36538520</v>
      </c>
    </row>
    <row r="84" spans="1:7" ht="20.25" x14ac:dyDescent="0.3">
      <c r="A84" s="37">
        <v>2210101</v>
      </c>
      <c r="B84" s="41" t="s">
        <v>67</v>
      </c>
      <c r="C84" s="68">
        <v>100000</v>
      </c>
      <c r="D84" s="69">
        <v>20000</v>
      </c>
      <c r="E84" s="69">
        <f>9900+F84</f>
        <v>9900</v>
      </c>
      <c r="F84" s="69"/>
      <c r="G84" s="69">
        <f t="shared" ref="G84:G112" si="9">D84+F84</f>
        <v>20000</v>
      </c>
    </row>
    <row r="85" spans="1:7" ht="20.25" x14ac:dyDescent="0.3">
      <c r="A85" s="37">
        <v>2210103</v>
      </c>
      <c r="B85" s="41" t="s">
        <v>25</v>
      </c>
      <c r="C85" s="68">
        <v>60000</v>
      </c>
      <c r="D85" s="69">
        <v>10000</v>
      </c>
      <c r="E85" s="69">
        <f>650+F85</f>
        <v>650</v>
      </c>
      <c r="F85" s="69"/>
      <c r="G85" s="69">
        <f t="shared" si="9"/>
        <v>10000</v>
      </c>
    </row>
    <row r="86" spans="1:7" ht="20.25" x14ac:dyDescent="0.3">
      <c r="A86" s="37">
        <v>3110502</v>
      </c>
      <c r="B86" s="41" t="s">
        <v>68</v>
      </c>
      <c r="C86" s="68">
        <v>300000</v>
      </c>
      <c r="D86" s="69">
        <v>5000</v>
      </c>
      <c r="E86" s="69">
        <v>5000</v>
      </c>
      <c r="F86" s="69"/>
      <c r="G86" s="69">
        <f t="shared" si="9"/>
        <v>5000</v>
      </c>
    </row>
    <row r="87" spans="1:7" ht="20.25" x14ac:dyDescent="0.3">
      <c r="A87" s="37">
        <v>2210202</v>
      </c>
      <c r="B87" s="41" t="s">
        <v>69</v>
      </c>
      <c r="C87" s="68">
        <v>246680</v>
      </c>
      <c r="D87" s="69">
        <v>66680</v>
      </c>
      <c r="E87" s="69">
        <v>20580</v>
      </c>
      <c r="F87" s="69">
        <v>-20000</v>
      </c>
      <c r="G87" s="69">
        <f t="shared" si="9"/>
        <v>46680</v>
      </c>
    </row>
    <row r="88" spans="1:7" ht="20.25" x14ac:dyDescent="0.3">
      <c r="A88" s="37">
        <v>2210201</v>
      </c>
      <c r="B88" s="41" t="s">
        <v>70</v>
      </c>
      <c r="C88" s="68">
        <v>100000</v>
      </c>
      <c r="D88" s="69">
        <v>60000</v>
      </c>
      <c r="E88" s="69">
        <v>18000</v>
      </c>
      <c r="F88" s="69">
        <v>-18000</v>
      </c>
      <c r="G88" s="69">
        <f t="shared" si="9"/>
        <v>42000</v>
      </c>
    </row>
    <row r="89" spans="1:7" ht="20.25" x14ac:dyDescent="0.3">
      <c r="A89" s="37">
        <v>2210203</v>
      </c>
      <c r="B89" s="41" t="s">
        <v>27</v>
      </c>
      <c r="C89" s="68">
        <v>50000</v>
      </c>
      <c r="D89" s="69">
        <v>10000</v>
      </c>
      <c r="E89" s="69">
        <v>500</v>
      </c>
      <c r="F89" s="69"/>
      <c r="G89" s="69">
        <f t="shared" si="9"/>
        <v>10000</v>
      </c>
    </row>
    <row r="90" spans="1:7" ht="20.25" x14ac:dyDescent="0.3">
      <c r="A90" s="37">
        <v>2210301</v>
      </c>
      <c r="B90" s="41" t="s">
        <v>28</v>
      </c>
      <c r="C90" s="68">
        <v>1000000</v>
      </c>
      <c r="D90" s="69">
        <v>600000</v>
      </c>
      <c r="E90" s="69">
        <v>-43300</v>
      </c>
      <c r="F90" s="69">
        <v>43300</v>
      </c>
      <c r="G90" s="69">
        <f t="shared" si="9"/>
        <v>643300</v>
      </c>
    </row>
    <row r="91" spans="1:7" ht="20.25" x14ac:dyDescent="0.3">
      <c r="A91" s="37">
        <v>2210302</v>
      </c>
      <c r="B91" s="41" t="s">
        <v>29</v>
      </c>
      <c r="C91" s="68">
        <v>5000000</v>
      </c>
      <c r="D91" s="69">
        <v>3756121</v>
      </c>
      <c r="E91" s="69">
        <v>-1014192</v>
      </c>
      <c r="F91" s="69">
        <v>1014192</v>
      </c>
      <c r="G91" s="69">
        <f t="shared" si="9"/>
        <v>4770313</v>
      </c>
    </row>
    <row r="92" spans="1:7" ht="20.25" x14ac:dyDescent="0.3">
      <c r="A92" s="37">
        <v>2210303</v>
      </c>
      <c r="B92" s="41" t="s">
        <v>30</v>
      </c>
      <c r="C92" s="68">
        <v>300000</v>
      </c>
      <c r="D92" s="69">
        <v>200000</v>
      </c>
      <c r="E92" s="69">
        <v>100</v>
      </c>
      <c r="F92" s="69"/>
      <c r="G92" s="69">
        <f t="shared" si="9"/>
        <v>200000</v>
      </c>
    </row>
    <row r="93" spans="1:7" ht="20.25" x14ac:dyDescent="0.3">
      <c r="A93" s="37">
        <v>2210304</v>
      </c>
      <c r="B93" s="41" t="s">
        <v>31</v>
      </c>
      <c r="C93" s="68">
        <v>300000</v>
      </c>
      <c r="D93" s="69">
        <v>70000</v>
      </c>
      <c r="E93" s="69">
        <v>0</v>
      </c>
      <c r="F93" s="69"/>
      <c r="G93" s="69">
        <f t="shared" si="9"/>
        <v>70000</v>
      </c>
    </row>
    <row r="94" spans="1:7" ht="20.25" x14ac:dyDescent="0.3">
      <c r="A94" s="37">
        <v>2210401</v>
      </c>
      <c r="B94" s="41" t="s">
        <v>33</v>
      </c>
      <c r="C94" s="68">
        <v>2000000</v>
      </c>
      <c r="D94" s="69">
        <v>1200639</v>
      </c>
      <c r="E94" s="69">
        <v>0</v>
      </c>
      <c r="F94" s="69">
        <v>7000000</v>
      </c>
      <c r="G94" s="69">
        <f t="shared" si="9"/>
        <v>8200639</v>
      </c>
    </row>
    <row r="95" spans="1:7" ht="20.25" x14ac:dyDescent="0.3">
      <c r="A95" s="37">
        <v>2210402</v>
      </c>
      <c r="B95" s="41" t="s">
        <v>71</v>
      </c>
      <c r="C95" s="68">
        <v>3000000</v>
      </c>
      <c r="D95" s="69">
        <v>2829200</v>
      </c>
      <c r="E95" s="69">
        <v>0</v>
      </c>
      <c r="F95" s="69"/>
      <c r="G95" s="69">
        <f t="shared" si="9"/>
        <v>2829200</v>
      </c>
    </row>
    <row r="96" spans="1:7" ht="20.25" x14ac:dyDescent="0.3">
      <c r="A96" s="37">
        <v>2210899</v>
      </c>
      <c r="B96" s="41" t="s">
        <v>72</v>
      </c>
      <c r="C96" s="68">
        <v>800000</v>
      </c>
      <c r="D96" s="69">
        <v>300000</v>
      </c>
      <c r="E96" s="69">
        <v>0</v>
      </c>
      <c r="F96" s="69"/>
      <c r="G96" s="69">
        <f t="shared" si="9"/>
        <v>300000</v>
      </c>
    </row>
    <row r="97" spans="1:7" ht="20.25" x14ac:dyDescent="0.3">
      <c r="A97" s="37">
        <v>2211308</v>
      </c>
      <c r="B97" s="41" t="s">
        <v>73</v>
      </c>
      <c r="C97" s="68">
        <v>1650000</v>
      </c>
      <c r="D97" s="69">
        <v>498000</v>
      </c>
      <c r="E97" s="69">
        <v>0</v>
      </c>
      <c r="F97" s="69"/>
      <c r="G97" s="69">
        <f t="shared" si="9"/>
        <v>498000</v>
      </c>
    </row>
    <row r="98" spans="1:7" ht="20.25" x14ac:dyDescent="0.3">
      <c r="A98" s="37">
        <v>2210502</v>
      </c>
      <c r="B98" s="41" t="s">
        <v>36</v>
      </c>
      <c r="C98" s="68">
        <v>500000</v>
      </c>
      <c r="D98" s="69">
        <v>50000</v>
      </c>
      <c r="E98" s="69">
        <v>7200</v>
      </c>
      <c r="F98" s="69">
        <v>-5300</v>
      </c>
      <c r="G98" s="69">
        <f t="shared" si="9"/>
        <v>44700</v>
      </c>
    </row>
    <row r="99" spans="1:7" ht="20.25" x14ac:dyDescent="0.3">
      <c r="A99" s="37">
        <v>2210503</v>
      </c>
      <c r="B99" s="41" t="s">
        <v>37</v>
      </c>
      <c r="C99" s="68">
        <v>150000</v>
      </c>
      <c r="D99" s="69">
        <v>10000</v>
      </c>
      <c r="E99" s="69">
        <v>0</v>
      </c>
      <c r="F99" s="69"/>
      <c r="G99" s="69">
        <f t="shared" si="9"/>
        <v>10000</v>
      </c>
    </row>
    <row r="100" spans="1:7" ht="20.25" x14ac:dyDescent="0.3">
      <c r="A100" s="37">
        <v>2210504</v>
      </c>
      <c r="B100" s="41" t="s">
        <v>38</v>
      </c>
      <c r="C100" s="68">
        <v>885400</v>
      </c>
      <c r="D100" s="69">
        <v>85400</v>
      </c>
      <c r="E100" s="69">
        <v>900</v>
      </c>
      <c r="F100" s="69"/>
      <c r="G100" s="69">
        <f t="shared" si="9"/>
        <v>85400</v>
      </c>
    </row>
    <row r="101" spans="1:7" ht="20.25" x14ac:dyDescent="0.3">
      <c r="A101" s="37">
        <v>2210701</v>
      </c>
      <c r="B101" s="41" t="s">
        <v>76</v>
      </c>
      <c r="C101" s="68">
        <v>186640</v>
      </c>
      <c r="D101" s="69">
        <v>86640</v>
      </c>
      <c r="E101" s="69">
        <v>40</v>
      </c>
      <c r="F101" s="69"/>
      <c r="G101" s="69">
        <f t="shared" si="9"/>
        <v>86640</v>
      </c>
    </row>
    <row r="102" spans="1:7" ht="20.25" x14ac:dyDescent="0.3">
      <c r="A102" s="37">
        <v>2210703</v>
      </c>
      <c r="B102" s="41" t="s">
        <v>77</v>
      </c>
      <c r="C102" s="68">
        <v>100000</v>
      </c>
      <c r="D102" s="69">
        <v>0</v>
      </c>
      <c r="E102" s="69">
        <v>0</v>
      </c>
      <c r="F102" s="69"/>
      <c r="G102" s="69">
        <f t="shared" si="9"/>
        <v>0</v>
      </c>
    </row>
    <row r="103" spans="1:7" ht="20.25" x14ac:dyDescent="0.3">
      <c r="A103" s="37">
        <v>2210704</v>
      </c>
      <c r="B103" s="41" t="s">
        <v>78</v>
      </c>
      <c r="C103" s="68">
        <v>300000</v>
      </c>
      <c r="D103" s="69">
        <v>50000</v>
      </c>
      <c r="E103" s="69">
        <v>10500</v>
      </c>
      <c r="F103" s="69"/>
      <c r="G103" s="69">
        <f t="shared" si="9"/>
        <v>50000</v>
      </c>
    </row>
    <row r="104" spans="1:7" ht="20.25" x14ac:dyDescent="0.3">
      <c r="A104" s="37">
        <v>2210801</v>
      </c>
      <c r="B104" s="41" t="s">
        <v>43</v>
      </c>
      <c r="C104" s="68">
        <v>356681</v>
      </c>
      <c r="D104" s="69">
        <v>136681</v>
      </c>
      <c r="E104" s="69">
        <v>381</v>
      </c>
      <c r="F104" s="69"/>
      <c r="G104" s="69">
        <f t="shared" si="9"/>
        <v>136681</v>
      </c>
    </row>
    <row r="105" spans="1:7" ht="20.25" x14ac:dyDescent="0.3">
      <c r="A105" s="37">
        <v>2210802</v>
      </c>
      <c r="B105" s="41" t="s">
        <v>44</v>
      </c>
      <c r="C105" s="68">
        <v>1600000</v>
      </c>
      <c r="D105" s="69">
        <v>900000</v>
      </c>
      <c r="E105" s="69">
        <v>0</v>
      </c>
      <c r="F105" s="69"/>
      <c r="G105" s="69">
        <f t="shared" si="9"/>
        <v>900000</v>
      </c>
    </row>
    <row r="106" spans="1:7" ht="20.25" x14ac:dyDescent="0.3">
      <c r="A106" s="37">
        <v>2211102</v>
      </c>
      <c r="B106" s="41" t="s">
        <v>80</v>
      </c>
      <c r="C106" s="68">
        <v>700000</v>
      </c>
      <c r="D106" s="69">
        <v>50000</v>
      </c>
      <c r="E106" s="69">
        <v>31980</v>
      </c>
      <c r="F106" s="69"/>
      <c r="G106" s="69">
        <f t="shared" si="9"/>
        <v>50000</v>
      </c>
    </row>
    <row r="107" spans="1:7" ht="20.25" x14ac:dyDescent="0.3">
      <c r="A107" s="37">
        <v>2210910</v>
      </c>
      <c r="B107" s="41" t="s">
        <v>81</v>
      </c>
      <c r="C107" s="68">
        <v>2000000</v>
      </c>
      <c r="D107" s="69">
        <v>655897</v>
      </c>
      <c r="E107" s="69">
        <v>32397</v>
      </c>
      <c r="F107" s="69"/>
      <c r="G107" s="69">
        <f t="shared" si="9"/>
        <v>655897</v>
      </c>
    </row>
    <row r="108" spans="1:7" ht="20.25" x14ac:dyDescent="0.3">
      <c r="A108" s="37">
        <v>2211306</v>
      </c>
      <c r="B108" s="41" t="s">
        <v>82</v>
      </c>
      <c r="C108" s="68">
        <v>100000</v>
      </c>
      <c r="D108" s="69">
        <v>60000</v>
      </c>
      <c r="E108" s="69">
        <v>2000</v>
      </c>
      <c r="F108" s="69"/>
      <c r="G108" s="69">
        <f t="shared" si="9"/>
        <v>60000</v>
      </c>
    </row>
    <row r="109" spans="1:7" ht="20.25" x14ac:dyDescent="0.3">
      <c r="A109" s="37">
        <v>7320012</v>
      </c>
      <c r="B109" s="41" t="s">
        <v>83</v>
      </c>
      <c r="C109" s="68">
        <v>100000</v>
      </c>
      <c r="D109" s="69">
        <v>80000</v>
      </c>
      <c r="E109" s="69">
        <v>0</v>
      </c>
      <c r="F109" s="69"/>
      <c r="G109" s="69">
        <f t="shared" si="9"/>
        <v>80000</v>
      </c>
    </row>
    <row r="110" spans="1:7" ht="20.25" x14ac:dyDescent="0.3">
      <c r="A110" s="37">
        <v>2211101</v>
      </c>
      <c r="B110" s="41" t="s">
        <v>50</v>
      </c>
      <c r="C110" s="68">
        <v>600000</v>
      </c>
      <c r="D110" s="69">
        <v>116040</v>
      </c>
      <c r="E110" s="69">
        <v>0</v>
      </c>
      <c r="F110" s="69"/>
      <c r="G110" s="69">
        <f t="shared" si="9"/>
        <v>116040</v>
      </c>
    </row>
    <row r="111" spans="1:7" ht="20.25" x14ac:dyDescent="0.3">
      <c r="A111" s="37">
        <v>2211103</v>
      </c>
      <c r="B111" s="41" t="s">
        <v>51</v>
      </c>
      <c r="C111" s="68">
        <v>100000</v>
      </c>
      <c r="D111" s="69">
        <v>15000</v>
      </c>
      <c r="E111" s="69">
        <v>0</v>
      </c>
      <c r="F111" s="69"/>
      <c r="G111" s="69">
        <f t="shared" si="9"/>
        <v>15000</v>
      </c>
    </row>
    <row r="112" spans="1:7" ht="20.25" x14ac:dyDescent="0.3">
      <c r="A112" s="37">
        <v>3111001</v>
      </c>
      <c r="B112" s="41" t="s">
        <v>84</v>
      </c>
      <c r="C112" s="68">
        <v>600000</v>
      </c>
      <c r="D112" s="69">
        <v>0</v>
      </c>
      <c r="E112" s="69">
        <v>0</v>
      </c>
      <c r="F112" s="69"/>
      <c r="G112" s="69">
        <f t="shared" si="9"/>
        <v>0</v>
      </c>
    </row>
    <row r="113" spans="1:7" ht="20.25" x14ac:dyDescent="0.3">
      <c r="A113" s="37"/>
      <c r="B113" s="43" t="s">
        <v>63</v>
      </c>
      <c r="C113" s="72">
        <f>SUM(C84:C112)</f>
        <v>23185401</v>
      </c>
      <c r="D113" s="72">
        <f t="shared" ref="D113:F113" si="10">SUM(D84:D112)</f>
        <v>11921298</v>
      </c>
      <c r="E113" s="72">
        <f t="shared" si="10"/>
        <v>-917364</v>
      </c>
      <c r="F113" s="72">
        <f t="shared" si="10"/>
        <v>8014192</v>
      </c>
      <c r="G113" s="72">
        <f>SUM(G84:G112)</f>
        <v>19935490</v>
      </c>
    </row>
    <row r="114" spans="1:7" ht="20.25" x14ac:dyDescent="0.3">
      <c r="A114" s="37"/>
      <c r="B114" s="43" t="s">
        <v>64</v>
      </c>
      <c r="C114" s="72">
        <f>C113+C83</f>
        <v>59723921</v>
      </c>
      <c r="D114" s="72">
        <f t="shared" ref="D114:F114" si="11">D113+D83</f>
        <v>48459818</v>
      </c>
      <c r="E114" s="72">
        <f t="shared" si="11"/>
        <v>7052800</v>
      </c>
      <c r="F114" s="72">
        <f t="shared" si="11"/>
        <v>8014192</v>
      </c>
      <c r="G114" s="72">
        <f>G113+G83</f>
        <v>56474010</v>
      </c>
    </row>
    <row r="115" spans="1:7" ht="20.25" x14ac:dyDescent="0.3">
      <c r="A115" s="37"/>
      <c r="B115" s="41"/>
      <c r="C115" s="68"/>
      <c r="D115" s="69">
        <v>0</v>
      </c>
      <c r="E115" s="69"/>
      <c r="F115" s="69"/>
      <c r="G115" s="69">
        <f t="shared" ref="G115:G126" si="12">D115+F115</f>
        <v>0</v>
      </c>
    </row>
    <row r="116" spans="1:7" ht="20.25" x14ac:dyDescent="0.3">
      <c r="A116" s="36" t="s">
        <v>85</v>
      </c>
      <c r="B116" s="43"/>
      <c r="C116" s="72"/>
      <c r="D116" s="69">
        <v>0</v>
      </c>
      <c r="E116" s="69"/>
      <c r="F116" s="69"/>
      <c r="G116" s="69">
        <f t="shared" si="12"/>
        <v>0</v>
      </c>
    </row>
    <row r="117" spans="1:7" s="50" customFormat="1" ht="20.25" x14ac:dyDescent="0.3">
      <c r="A117" s="36">
        <v>2100000</v>
      </c>
      <c r="B117" s="43" t="s">
        <v>86</v>
      </c>
      <c r="C117" s="72"/>
      <c r="D117" s="71">
        <v>0</v>
      </c>
      <c r="E117" s="71"/>
      <c r="F117" s="71"/>
      <c r="G117" s="71">
        <f t="shared" si="12"/>
        <v>0</v>
      </c>
    </row>
    <row r="118" spans="1:7" ht="20.25" x14ac:dyDescent="0.3">
      <c r="A118" s="37">
        <v>2110101</v>
      </c>
      <c r="B118" s="41" t="s">
        <v>87</v>
      </c>
      <c r="C118" s="68">
        <v>103038479</v>
      </c>
      <c r="D118" s="69">
        <v>241141877</v>
      </c>
      <c r="E118" s="69">
        <v>1206</v>
      </c>
      <c r="F118" s="69"/>
      <c r="G118" s="69">
        <f t="shared" si="12"/>
        <v>241141877</v>
      </c>
    </row>
    <row r="119" spans="1:7" ht="20.25" x14ac:dyDescent="0.3">
      <c r="A119" s="37">
        <v>2120101</v>
      </c>
      <c r="B119" s="41" t="s">
        <v>88</v>
      </c>
      <c r="C119" s="68">
        <v>3147095</v>
      </c>
      <c r="D119" s="69">
        <v>3147095</v>
      </c>
      <c r="E119" s="69">
        <v>401176</v>
      </c>
      <c r="F119" s="69"/>
      <c r="G119" s="69">
        <f t="shared" si="12"/>
        <v>3147095</v>
      </c>
    </row>
    <row r="120" spans="1:7" ht="20.25" x14ac:dyDescent="0.3">
      <c r="A120" s="37" t="s">
        <v>15</v>
      </c>
      <c r="B120" s="41" t="s">
        <v>89</v>
      </c>
      <c r="C120" s="68">
        <v>4533163</v>
      </c>
      <c r="D120" s="69">
        <v>4533163.3</v>
      </c>
      <c r="E120" s="69">
        <v>683197</v>
      </c>
      <c r="F120" s="69"/>
      <c r="G120" s="69">
        <f t="shared" si="12"/>
        <v>4533163.3</v>
      </c>
    </row>
    <row r="121" spans="1:7" ht="20.25" x14ac:dyDescent="0.3">
      <c r="A121" s="37">
        <v>2110309</v>
      </c>
      <c r="B121" s="41" t="s">
        <v>90</v>
      </c>
      <c r="C121" s="68">
        <v>1999973</v>
      </c>
      <c r="D121" s="69">
        <v>1999973</v>
      </c>
      <c r="E121" s="69">
        <v>1999973</v>
      </c>
      <c r="F121" s="69"/>
      <c r="G121" s="69">
        <f t="shared" si="12"/>
        <v>1999973</v>
      </c>
    </row>
    <row r="122" spans="1:7" ht="20.25" x14ac:dyDescent="0.3">
      <c r="A122" s="37" t="s">
        <v>20</v>
      </c>
      <c r="B122" s="41" t="s">
        <v>21</v>
      </c>
      <c r="C122" s="68">
        <v>29386541</v>
      </c>
      <c r="D122" s="69">
        <v>29386541</v>
      </c>
      <c r="E122" s="69">
        <v>1389809</v>
      </c>
      <c r="F122" s="69"/>
      <c r="G122" s="69">
        <f t="shared" si="12"/>
        <v>29386541</v>
      </c>
    </row>
    <row r="123" spans="1:7" ht="20.25" x14ac:dyDescent="0.3">
      <c r="A123" s="37">
        <v>2110312</v>
      </c>
      <c r="B123" s="41" t="s">
        <v>22</v>
      </c>
      <c r="C123" s="68">
        <v>1243238</v>
      </c>
      <c r="D123" s="69">
        <v>1243238</v>
      </c>
      <c r="E123" s="69">
        <v>1243238</v>
      </c>
      <c r="F123" s="69"/>
      <c r="G123" s="69">
        <f t="shared" si="12"/>
        <v>1243238</v>
      </c>
    </row>
    <row r="124" spans="1:7" ht="20.25" x14ac:dyDescent="0.3">
      <c r="A124" s="37">
        <v>2110314</v>
      </c>
      <c r="B124" s="41" t="s">
        <v>23</v>
      </c>
      <c r="C124" s="68">
        <v>14397530</v>
      </c>
      <c r="D124" s="69">
        <v>56397530</v>
      </c>
      <c r="E124" s="69">
        <v>336505</v>
      </c>
      <c r="F124" s="69"/>
      <c r="G124" s="69">
        <f t="shared" si="12"/>
        <v>56397530</v>
      </c>
    </row>
    <row r="125" spans="1:7" ht="20.25" x14ac:dyDescent="0.3">
      <c r="A125" s="37">
        <v>2110320</v>
      </c>
      <c r="B125" s="41" t="s">
        <v>91</v>
      </c>
      <c r="C125" s="68">
        <v>4696114</v>
      </c>
      <c r="D125" s="69">
        <v>4696114</v>
      </c>
      <c r="E125" s="69">
        <v>759</v>
      </c>
      <c r="F125" s="71"/>
      <c r="G125" s="69">
        <f t="shared" si="12"/>
        <v>4696114</v>
      </c>
    </row>
    <row r="126" spans="1:7" ht="20.25" x14ac:dyDescent="0.3">
      <c r="A126" s="37">
        <v>2110202</v>
      </c>
      <c r="B126" s="41" t="s">
        <v>92</v>
      </c>
      <c r="C126" s="68">
        <v>6000000</v>
      </c>
      <c r="D126" s="69">
        <v>6000000</v>
      </c>
      <c r="E126" s="69">
        <v>5691</v>
      </c>
      <c r="F126" s="69"/>
      <c r="G126" s="69">
        <f t="shared" si="12"/>
        <v>6000000</v>
      </c>
    </row>
    <row r="127" spans="1:7" s="50" customFormat="1" ht="20.25" x14ac:dyDescent="0.3">
      <c r="A127" s="36"/>
      <c r="B127" s="43" t="s">
        <v>93</v>
      </c>
      <c r="C127" s="74">
        <f>SUM(C118:C126)</f>
        <v>168442133</v>
      </c>
      <c r="D127" s="74">
        <f t="shared" ref="D127:F127" si="13">SUM(D118:D126)</f>
        <v>348545531.30000001</v>
      </c>
      <c r="E127" s="74">
        <f t="shared" si="13"/>
        <v>6061554</v>
      </c>
      <c r="F127" s="74">
        <f t="shared" si="13"/>
        <v>0</v>
      </c>
      <c r="G127" s="74">
        <f>SUM(G118:G126)</f>
        <v>348545531.30000001</v>
      </c>
    </row>
    <row r="128" spans="1:7" ht="20.25" x14ac:dyDescent="0.3">
      <c r="A128" s="37">
        <v>2210103</v>
      </c>
      <c r="B128" s="41" t="s">
        <v>94</v>
      </c>
      <c r="C128" s="68">
        <v>50000</v>
      </c>
      <c r="D128" s="69">
        <v>20000</v>
      </c>
      <c r="E128" s="69">
        <v>-17500</v>
      </c>
      <c r="F128" s="69">
        <v>17500</v>
      </c>
      <c r="G128" s="69">
        <f t="shared" ref="G128:G169" si="14">D128+F128</f>
        <v>37500</v>
      </c>
    </row>
    <row r="129" spans="1:7" ht="20.25" x14ac:dyDescent="0.3">
      <c r="A129" s="37">
        <v>2210201</v>
      </c>
      <c r="B129" s="41" t="s">
        <v>95</v>
      </c>
      <c r="C129" s="68">
        <v>500000</v>
      </c>
      <c r="D129" s="69">
        <v>300000</v>
      </c>
      <c r="E129" s="69">
        <v>205500</v>
      </c>
      <c r="F129" s="69"/>
      <c r="G129" s="69">
        <f t="shared" si="14"/>
        <v>300000</v>
      </c>
    </row>
    <row r="130" spans="1:7" ht="20.25" x14ac:dyDescent="0.3">
      <c r="A130" s="37">
        <v>2210203</v>
      </c>
      <c r="B130" s="41" t="s">
        <v>96</v>
      </c>
      <c r="C130" s="68">
        <v>200000</v>
      </c>
      <c r="D130" s="69">
        <v>100000</v>
      </c>
      <c r="E130" s="69">
        <v>11524</v>
      </c>
      <c r="F130" s="69"/>
      <c r="G130" s="69">
        <f t="shared" si="14"/>
        <v>100000</v>
      </c>
    </row>
    <row r="131" spans="1:7" ht="20.25" x14ac:dyDescent="0.3">
      <c r="A131" s="37">
        <v>2210301</v>
      </c>
      <c r="B131" s="41" t="s">
        <v>97</v>
      </c>
      <c r="C131" s="68">
        <v>2000000</v>
      </c>
      <c r="D131" s="69">
        <v>2073884</v>
      </c>
      <c r="E131" s="69">
        <v>0</v>
      </c>
      <c r="F131" s="69"/>
      <c r="G131" s="69">
        <f t="shared" si="14"/>
        <v>2073884</v>
      </c>
    </row>
    <row r="132" spans="1:7" ht="20.25" x14ac:dyDescent="0.3">
      <c r="A132" s="37">
        <v>2210302</v>
      </c>
      <c r="B132" s="41" t="s">
        <v>98</v>
      </c>
      <c r="C132" s="68">
        <v>8000000</v>
      </c>
      <c r="D132" s="69">
        <v>8000000</v>
      </c>
      <c r="E132" s="69">
        <v>-44300</v>
      </c>
      <c r="F132" s="69">
        <v>44300</v>
      </c>
      <c r="G132" s="69">
        <f t="shared" si="14"/>
        <v>8044300</v>
      </c>
    </row>
    <row r="133" spans="1:7" ht="20.25" x14ac:dyDescent="0.3">
      <c r="A133" s="37">
        <v>2210303</v>
      </c>
      <c r="B133" s="41" t="s">
        <v>99</v>
      </c>
      <c r="C133" s="68">
        <v>500000</v>
      </c>
      <c r="D133" s="69">
        <v>500000</v>
      </c>
      <c r="E133" s="69">
        <v>0</v>
      </c>
      <c r="F133" s="69"/>
      <c r="G133" s="69">
        <f t="shared" si="14"/>
        <v>500000</v>
      </c>
    </row>
    <row r="134" spans="1:7" ht="20.25" x14ac:dyDescent="0.3">
      <c r="A134" s="37">
        <v>2210304</v>
      </c>
      <c r="B134" s="41" t="s">
        <v>100</v>
      </c>
      <c r="C134" s="68">
        <v>500000</v>
      </c>
      <c r="D134" s="69">
        <v>452000</v>
      </c>
      <c r="E134" s="69">
        <v>900</v>
      </c>
      <c r="F134" s="69"/>
      <c r="G134" s="69">
        <f t="shared" si="14"/>
        <v>452000</v>
      </c>
    </row>
    <row r="135" spans="1:7" ht="20.25" x14ac:dyDescent="0.3">
      <c r="A135" s="37">
        <v>2210309</v>
      </c>
      <c r="B135" s="41" t="s">
        <v>101</v>
      </c>
      <c r="C135" s="68">
        <v>100000</v>
      </c>
      <c r="D135" s="69">
        <v>100000</v>
      </c>
      <c r="E135" s="69">
        <v>600</v>
      </c>
      <c r="F135" s="69"/>
      <c r="G135" s="69">
        <f t="shared" si="14"/>
        <v>100000</v>
      </c>
    </row>
    <row r="136" spans="1:7" ht="20.25" x14ac:dyDescent="0.3">
      <c r="A136" s="37">
        <v>2210502</v>
      </c>
      <c r="B136" s="41" t="s">
        <v>102</v>
      </c>
      <c r="C136" s="68">
        <v>1000000</v>
      </c>
      <c r="D136" s="69">
        <v>500000</v>
      </c>
      <c r="E136" s="69">
        <v>290600</v>
      </c>
      <c r="F136" s="69"/>
      <c r="G136" s="69">
        <f t="shared" si="14"/>
        <v>500000</v>
      </c>
    </row>
    <row r="137" spans="1:7" ht="20.25" x14ac:dyDescent="0.3">
      <c r="A137" s="37">
        <v>2210503</v>
      </c>
      <c r="B137" s="41" t="s">
        <v>103</v>
      </c>
      <c r="C137" s="68">
        <v>500000</v>
      </c>
      <c r="D137" s="69">
        <v>200000</v>
      </c>
      <c r="E137" s="69">
        <v>150800</v>
      </c>
      <c r="F137" s="69"/>
      <c r="G137" s="69">
        <f t="shared" si="14"/>
        <v>200000</v>
      </c>
    </row>
    <row r="138" spans="1:7" ht="20.25" x14ac:dyDescent="0.3">
      <c r="A138" s="37">
        <v>2210504</v>
      </c>
      <c r="B138" s="41" t="s">
        <v>104</v>
      </c>
      <c r="C138" s="68">
        <v>3000000</v>
      </c>
      <c r="D138" s="69">
        <v>2000000</v>
      </c>
      <c r="E138" s="69">
        <v>383476</v>
      </c>
      <c r="F138" s="69"/>
      <c r="G138" s="69">
        <f t="shared" si="14"/>
        <v>2000000</v>
      </c>
    </row>
    <row r="139" spans="1:7" ht="20.25" x14ac:dyDescent="0.3">
      <c r="A139" s="37">
        <v>2210505</v>
      </c>
      <c r="B139" s="41" t="s">
        <v>105</v>
      </c>
      <c r="C139" s="68">
        <v>500000</v>
      </c>
      <c r="D139" s="69">
        <v>100000</v>
      </c>
      <c r="E139" s="69">
        <v>40000</v>
      </c>
      <c r="F139" s="69">
        <v>-17500</v>
      </c>
      <c r="G139" s="69">
        <f t="shared" si="14"/>
        <v>82500</v>
      </c>
    </row>
    <row r="140" spans="1:7" ht="20.25" x14ac:dyDescent="0.3">
      <c r="A140" s="37">
        <v>2210602</v>
      </c>
      <c r="B140" s="41" t="s">
        <v>106</v>
      </c>
      <c r="C140" s="68">
        <v>3600000</v>
      </c>
      <c r="D140" s="69">
        <v>2059195</v>
      </c>
      <c r="E140" s="69">
        <v>59245</v>
      </c>
      <c r="F140" s="69">
        <v>-44300</v>
      </c>
      <c r="G140" s="69">
        <f t="shared" si="14"/>
        <v>2014895</v>
      </c>
    </row>
    <row r="141" spans="1:7" ht="20.25" x14ac:dyDescent="0.3">
      <c r="A141" s="37">
        <v>2210701</v>
      </c>
      <c r="B141" s="41" t="s">
        <v>107</v>
      </c>
      <c r="C141" s="68">
        <v>1000000</v>
      </c>
      <c r="D141" s="69">
        <v>1000000</v>
      </c>
      <c r="E141" s="69">
        <v>50</v>
      </c>
      <c r="F141" s="69"/>
      <c r="G141" s="69">
        <f t="shared" si="14"/>
        <v>1000000</v>
      </c>
    </row>
    <row r="142" spans="1:7" ht="20.25" x14ac:dyDescent="0.3">
      <c r="A142" s="37">
        <v>2210702</v>
      </c>
      <c r="B142" s="41" t="s">
        <v>108</v>
      </c>
      <c r="C142" s="68">
        <v>1000000</v>
      </c>
      <c r="D142" s="69">
        <v>800000</v>
      </c>
      <c r="E142" s="69">
        <v>3010</v>
      </c>
      <c r="F142" s="69"/>
      <c r="G142" s="69">
        <f t="shared" si="14"/>
        <v>800000</v>
      </c>
    </row>
    <row r="143" spans="1:7" ht="20.25" x14ac:dyDescent="0.3">
      <c r="A143" s="37">
        <v>2210703</v>
      </c>
      <c r="B143" s="41" t="s">
        <v>109</v>
      </c>
      <c r="C143" s="68">
        <v>500000</v>
      </c>
      <c r="D143" s="69">
        <v>500000</v>
      </c>
      <c r="E143" s="69">
        <v>150</v>
      </c>
      <c r="F143" s="69"/>
      <c r="G143" s="69">
        <f t="shared" si="14"/>
        <v>500000</v>
      </c>
    </row>
    <row r="144" spans="1:7" ht="20.25" x14ac:dyDescent="0.3">
      <c r="A144" s="37">
        <v>2210704</v>
      </c>
      <c r="B144" s="41" t="s">
        <v>110</v>
      </c>
      <c r="C144" s="68">
        <v>1000000</v>
      </c>
      <c r="D144" s="69">
        <v>500000</v>
      </c>
      <c r="E144" s="69">
        <v>0</v>
      </c>
      <c r="F144" s="69"/>
      <c r="G144" s="69">
        <f t="shared" si="14"/>
        <v>500000</v>
      </c>
    </row>
    <row r="145" spans="1:7" ht="20.25" x14ac:dyDescent="0.3">
      <c r="A145" s="37">
        <v>2210710</v>
      </c>
      <c r="B145" s="41" t="s">
        <v>111</v>
      </c>
      <c r="C145" s="68">
        <v>500000</v>
      </c>
      <c r="D145" s="69">
        <v>500000</v>
      </c>
      <c r="E145" s="69">
        <v>900</v>
      </c>
      <c r="F145" s="69"/>
      <c r="G145" s="69">
        <f t="shared" si="14"/>
        <v>500000</v>
      </c>
    </row>
    <row r="146" spans="1:7" ht="20.25" x14ac:dyDescent="0.3">
      <c r="A146" s="37">
        <v>2210712</v>
      </c>
      <c r="B146" s="41" t="s">
        <v>112</v>
      </c>
      <c r="C146" s="68">
        <v>1000000</v>
      </c>
      <c r="D146" s="69">
        <v>1000000</v>
      </c>
      <c r="E146" s="69">
        <v>500</v>
      </c>
      <c r="F146" s="69"/>
      <c r="G146" s="69">
        <f t="shared" si="14"/>
        <v>1000000</v>
      </c>
    </row>
    <row r="147" spans="1:7" ht="20.25" x14ac:dyDescent="0.3">
      <c r="A147" s="37">
        <v>2210801</v>
      </c>
      <c r="B147" s="41" t="s">
        <v>113</v>
      </c>
      <c r="C147" s="68">
        <v>4000000</v>
      </c>
      <c r="D147" s="69">
        <v>4000000</v>
      </c>
      <c r="E147" s="69">
        <v>735</v>
      </c>
      <c r="F147" s="69"/>
      <c r="G147" s="69">
        <f t="shared" si="14"/>
        <v>4000000</v>
      </c>
    </row>
    <row r="148" spans="1:7" ht="20.25" x14ac:dyDescent="0.3">
      <c r="A148" s="37">
        <v>2210802</v>
      </c>
      <c r="B148" s="41" t="s">
        <v>114</v>
      </c>
      <c r="C148" s="68">
        <v>2000000</v>
      </c>
      <c r="D148" s="69">
        <v>2000000</v>
      </c>
      <c r="E148" s="69">
        <v>100</v>
      </c>
      <c r="F148" s="69"/>
      <c r="G148" s="69">
        <f t="shared" si="14"/>
        <v>2000000</v>
      </c>
    </row>
    <row r="149" spans="1:7" ht="20.25" x14ac:dyDescent="0.3">
      <c r="A149" s="37">
        <v>2210809</v>
      </c>
      <c r="B149" s="41" t="s">
        <v>115</v>
      </c>
      <c r="C149" s="68">
        <v>500000</v>
      </c>
      <c r="D149" s="69">
        <v>500000</v>
      </c>
      <c r="E149" s="69">
        <v>370</v>
      </c>
      <c r="F149" s="69"/>
      <c r="G149" s="69">
        <f t="shared" si="14"/>
        <v>500000</v>
      </c>
    </row>
    <row r="150" spans="1:7" ht="20.25" x14ac:dyDescent="0.3">
      <c r="A150" s="37">
        <v>2210899</v>
      </c>
      <c r="B150" s="41" t="s">
        <v>116</v>
      </c>
      <c r="C150" s="68">
        <v>2000000</v>
      </c>
      <c r="D150" s="69">
        <v>2000000</v>
      </c>
      <c r="E150" s="69">
        <v>105</v>
      </c>
      <c r="F150" s="69"/>
      <c r="G150" s="69">
        <f t="shared" si="14"/>
        <v>2000000</v>
      </c>
    </row>
    <row r="151" spans="1:7" ht="20.25" x14ac:dyDescent="0.3">
      <c r="A151" s="37">
        <v>2211010</v>
      </c>
      <c r="B151" s="41" t="s">
        <v>117</v>
      </c>
      <c r="C151" s="68">
        <v>2000000</v>
      </c>
      <c r="D151" s="69">
        <v>1510700</v>
      </c>
      <c r="E151" s="69">
        <v>50000</v>
      </c>
      <c r="F151" s="69"/>
      <c r="G151" s="69">
        <f t="shared" si="14"/>
        <v>1510700</v>
      </c>
    </row>
    <row r="152" spans="1:7" ht="20.25" x14ac:dyDescent="0.3">
      <c r="A152" s="37">
        <v>2211011</v>
      </c>
      <c r="B152" s="41" t="s">
        <v>118</v>
      </c>
      <c r="C152" s="68">
        <v>1000000</v>
      </c>
      <c r="D152" s="69">
        <v>400000</v>
      </c>
      <c r="E152" s="69">
        <v>171500</v>
      </c>
      <c r="F152" s="69"/>
      <c r="G152" s="69">
        <f t="shared" si="14"/>
        <v>400000</v>
      </c>
    </row>
    <row r="153" spans="1:7" ht="20.25" x14ac:dyDescent="0.3">
      <c r="A153" s="37">
        <v>2211016</v>
      </c>
      <c r="B153" s="41" t="s">
        <v>119</v>
      </c>
      <c r="C153" s="68">
        <v>4000000</v>
      </c>
      <c r="D153" s="69">
        <v>59400</v>
      </c>
      <c r="E153" s="69">
        <v>0</v>
      </c>
      <c r="F153" s="69"/>
      <c r="G153" s="69">
        <f t="shared" si="14"/>
        <v>59400</v>
      </c>
    </row>
    <row r="154" spans="1:7" ht="20.25" x14ac:dyDescent="0.3">
      <c r="A154" s="37">
        <v>2211101</v>
      </c>
      <c r="B154" s="41" t="s">
        <v>120</v>
      </c>
      <c r="C154" s="68">
        <v>4000000</v>
      </c>
      <c r="D154" s="69">
        <v>3434795</v>
      </c>
      <c r="E154" s="69">
        <v>1000</v>
      </c>
      <c r="F154" s="69"/>
      <c r="G154" s="69">
        <f t="shared" si="14"/>
        <v>3434795</v>
      </c>
    </row>
    <row r="155" spans="1:7" ht="20.25" x14ac:dyDescent="0.3">
      <c r="A155" s="37">
        <v>2211103</v>
      </c>
      <c r="B155" s="41" t="s">
        <v>121</v>
      </c>
      <c r="C155" s="68">
        <v>1000000</v>
      </c>
      <c r="D155" s="69">
        <v>500000</v>
      </c>
      <c r="E155" s="69">
        <v>1315</v>
      </c>
      <c r="F155" s="69"/>
      <c r="G155" s="69">
        <f t="shared" si="14"/>
        <v>500000</v>
      </c>
    </row>
    <row r="156" spans="1:7" ht="20.25" x14ac:dyDescent="0.3">
      <c r="A156" s="37">
        <v>2211301</v>
      </c>
      <c r="B156" s="41" t="s">
        <v>122</v>
      </c>
      <c r="C156" s="68">
        <v>0</v>
      </c>
      <c r="D156" s="69">
        <v>0</v>
      </c>
      <c r="E156" s="69">
        <v>0</v>
      </c>
      <c r="F156" s="69"/>
      <c r="G156" s="69">
        <f t="shared" si="14"/>
        <v>0</v>
      </c>
    </row>
    <row r="157" spans="1:7" ht="20.25" x14ac:dyDescent="0.3">
      <c r="A157" s="37">
        <v>2211306</v>
      </c>
      <c r="B157" s="41" t="s">
        <v>124</v>
      </c>
      <c r="C157" s="68">
        <v>800000</v>
      </c>
      <c r="D157" s="69">
        <v>500000</v>
      </c>
      <c r="E157" s="69">
        <v>5392</v>
      </c>
      <c r="F157" s="69"/>
      <c r="G157" s="69">
        <f t="shared" si="14"/>
        <v>500000</v>
      </c>
    </row>
    <row r="158" spans="1:7" ht="20.25" x14ac:dyDescent="0.3">
      <c r="A158" s="37">
        <v>2211308</v>
      </c>
      <c r="B158" s="41" t="s">
        <v>125</v>
      </c>
      <c r="C158" s="68">
        <v>10162170</v>
      </c>
      <c r="D158" s="69">
        <v>4947896</v>
      </c>
      <c r="E158" s="69">
        <v>18153</v>
      </c>
      <c r="F158" s="69"/>
      <c r="G158" s="69">
        <f t="shared" si="14"/>
        <v>4947896</v>
      </c>
    </row>
    <row r="159" spans="1:7" ht="20.25" x14ac:dyDescent="0.3">
      <c r="A159" s="37">
        <v>2211310</v>
      </c>
      <c r="B159" s="41" t="s">
        <v>126</v>
      </c>
      <c r="C159" s="68">
        <v>500000</v>
      </c>
      <c r="D159" s="69">
        <v>200000</v>
      </c>
      <c r="E159" s="69">
        <v>0</v>
      </c>
      <c r="F159" s="69"/>
      <c r="G159" s="69">
        <f t="shared" si="14"/>
        <v>200000</v>
      </c>
    </row>
    <row r="160" spans="1:7" ht="20.25" x14ac:dyDescent="0.3">
      <c r="A160" s="37">
        <v>2211322</v>
      </c>
      <c r="B160" s="41" t="s">
        <v>127</v>
      </c>
      <c r="C160" s="68">
        <v>500000</v>
      </c>
      <c r="D160" s="69">
        <v>300000</v>
      </c>
      <c r="E160" s="69">
        <v>270250</v>
      </c>
      <c r="F160" s="69"/>
      <c r="G160" s="69">
        <f t="shared" si="14"/>
        <v>300000</v>
      </c>
    </row>
    <row r="161" spans="1:7" ht="20.25" x14ac:dyDescent="0.3">
      <c r="A161" s="37">
        <v>2211323</v>
      </c>
      <c r="B161" s="41" t="s">
        <v>128</v>
      </c>
      <c r="C161" s="68">
        <v>240000</v>
      </c>
      <c r="D161" s="69">
        <v>240000</v>
      </c>
      <c r="E161" s="69">
        <v>0</v>
      </c>
      <c r="F161" s="69"/>
      <c r="G161" s="69">
        <f t="shared" si="14"/>
        <v>240000</v>
      </c>
    </row>
    <row r="162" spans="1:7" ht="20.25" x14ac:dyDescent="0.3">
      <c r="A162" s="37">
        <v>2211399</v>
      </c>
      <c r="B162" s="41" t="s">
        <v>129</v>
      </c>
      <c r="C162" s="68">
        <v>20000000</v>
      </c>
      <c r="D162" s="69">
        <v>20000000</v>
      </c>
      <c r="E162" s="69">
        <v>0</v>
      </c>
      <c r="F162" s="69"/>
      <c r="G162" s="69">
        <f t="shared" si="14"/>
        <v>20000000</v>
      </c>
    </row>
    <row r="163" spans="1:7" ht="20.25" x14ac:dyDescent="0.3">
      <c r="A163" s="37">
        <v>2220209</v>
      </c>
      <c r="B163" s="41" t="s">
        <v>130</v>
      </c>
      <c r="C163" s="68">
        <v>500000</v>
      </c>
      <c r="D163" s="69">
        <v>200000</v>
      </c>
      <c r="E163" s="69">
        <v>200000</v>
      </c>
      <c r="F163" s="69"/>
      <c r="G163" s="69">
        <f t="shared" si="14"/>
        <v>200000</v>
      </c>
    </row>
    <row r="164" spans="1:7" ht="20.25" x14ac:dyDescent="0.3">
      <c r="A164" s="37">
        <v>2220212</v>
      </c>
      <c r="B164" s="41" t="s">
        <v>131</v>
      </c>
      <c r="C164" s="68">
        <v>500000</v>
      </c>
      <c r="D164" s="69">
        <v>500000</v>
      </c>
      <c r="E164" s="69">
        <v>2500</v>
      </c>
      <c r="F164" s="69"/>
      <c r="G164" s="69">
        <f t="shared" si="14"/>
        <v>500000</v>
      </c>
    </row>
    <row r="165" spans="1:7" ht="20.25" x14ac:dyDescent="0.3">
      <c r="A165" s="37">
        <v>2220211</v>
      </c>
      <c r="B165" s="41" t="s">
        <v>132</v>
      </c>
      <c r="C165" s="68">
        <v>0</v>
      </c>
      <c r="D165" s="69">
        <v>0</v>
      </c>
      <c r="E165" s="69">
        <v>0</v>
      </c>
      <c r="F165" s="69"/>
      <c r="G165" s="69">
        <f t="shared" si="14"/>
        <v>0</v>
      </c>
    </row>
    <row r="166" spans="1:7" ht="20.25" x14ac:dyDescent="0.3">
      <c r="A166" s="37">
        <v>2211329</v>
      </c>
      <c r="B166" s="41" t="s">
        <v>133</v>
      </c>
      <c r="C166" s="68">
        <v>200000</v>
      </c>
      <c r="D166" s="69">
        <v>200000</v>
      </c>
      <c r="E166" s="69">
        <v>0</v>
      </c>
      <c r="F166" s="69"/>
      <c r="G166" s="69">
        <f t="shared" si="14"/>
        <v>200000</v>
      </c>
    </row>
    <row r="167" spans="1:7" ht="20.25" x14ac:dyDescent="0.3">
      <c r="A167" s="37">
        <v>3110701</v>
      </c>
      <c r="B167" s="41" t="s">
        <v>134</v>
      </c>
      <c r="C167" s="68">
        <v>5000000</v>
      </c>
      <c r="D167" s="69">
        <v>5000000</v>
      </c>
      <c r="E167" s="69">
        <v>100000</v>
      </c>
      <c r="F167" s="69">
        <v>-100000</v>
      </c>
      <c r="G167" s="69">
        <f t="shared" si="14"/>
        <v>4900000</v>
      </c>
    </row>
    <row r="168" spans="1:7" ht="20.25" x14ac:dyDescent="0.3">
      <c r="A168" s="37">
        <v>3111009</v>
      </c>
      <c r="B168" s="41" t="s">
        <v>135</v>
      </c>
      <c r="C168" s="68">
        <v>2000000</v>
      </c>
      <c r="D168" s="69">
        <v>500000</v>
      </c>
      <c r="E168" s="69">
        <v>0</v>
      </c>
      <c r="F168" s="71"/>
      <c r="G168" s="69">
        <f t="shared" si="14"/>
        <v>500000</v>
      </c>
    </row>
    <row r="169" spans="1:7" ht="20.25" x14ac:dyDescent="0.3">
      <c r="A169" s="37">
        <v>2810205</v>
      </c>
      <c r="B169" s="41" t="s">
        <v>136</v>
      </c>
      <c r="C169" s="68">
        <v>3000000</v>
      </c>
      <c r="D169" s="69">
        <v>1000000</v>
      </c>
      <c r="E169" s="69">
        <v>59000</v>
      </c>
      <c r="F169" s="69"/>
      <c r="G169" s="69">
        <f t="shared" si="14"/>
        <v>1000000</v>
      </c>
    </row>
    <row r="170" spans="1:7" s="50" customFormat="1" ht="20.25" x14ac:dyDescent="0.3">
      <c r="A170" s="36"/>
      <c r="B170" s="43" t="s">
        <v>137</v>
      </c>
      <c r="C170" s="72">
        <f>SUM(C128:C169)</f>
        <v>89352170</v>
      </c>
      <c r="D170" s="72">
        <f t="shared" ref="D170:F170" si="15">SUM(D128:D169)</f>
        <v>68697870</v>
      </c>
      <c r="E170" s="72">
        <f t="shared" si="15"/>
        <v>1965875</v>
      </c>
      <c r="F170" s="72">
        <f t="shared" si="15"/>
        <v>-100000</v>
      </c>
      <c r="G170" s="72">
        <f>SUM(G128:G169)</f>
        <v>68597870</v>
      </c>
    </row>
    <row r="171" spans="1:7" ht="20.25" x14ac:dyDescent="0.3">
      <c r="A171" s="36" t="s">
        <v>138</v>
      </c>
      <c r="B171" s="41"/>
      <c r="C171" s="68"/>
      <c r="D171" s="69"/>
      <c r="E171" s="69"/>
      <c r="F171" s="73"/>
      <c r="G171" s="69">
        <f>D171+F171</f>
        <v>0</v>
      </c>
    </row>
    <row r="172" spans="1:7" ht="20.25" x14ac:dyDescent="0.3">
      <c r="A172" s="37">
        <v>2210799</v>
      </c>
      <c r="B172" s="41" t="s">
        <v>139</v>
      </c>
      <c r="C172" s="68">
        <v>12000000</v>
      </c>
      <c r="D172" s="69">
        <v>10796550</v>
      </c>
      <c r="E172" s="69">
        <v>3445</v>
      </c>
      <c r="F172" s="69"/>
      <c r="G172" s="69">
        <f>D172+F172</f>
        <v>10796550</v>
      </c>
    </row>
    <row r="173" spans="1:7" ht="20.25" x14ac:dyDescent="0.3">
      <c r="A173" s="37">
        <v>2211311</v>
      </c>
      <c r="B173" s="41" t="s">
        <v>140</v>
      </c>
      <c r="C173" s="68">
        <v>5090000</v>
      </c>
      <c r="D173" s="69">
        <v>4547750</v>
      </c>
      <c r="E173" s="75">
        <v>0</v>
      </c>
      <c r="F173" s="71"/>
      <c r="G173" s="69">
        <f>D173+F173</f>
        <v>4547750</v>
      </c>
    </row>
    <row r="174" spans="1:7" ht="20.25" x14ac:dyDescent="0.3">
      <c r="A174" s="37"/>
      <c r="B174" s="43" t="s">
        <v>137</v>
      </c>
      <c r="C174" s="72">
        <f>SUM(C172:C173)</f>
        <v>17090000</v>
      </c>
      <c r="D174" s="72">
        <f t="shared" ref="D174:F174" si="16">SUM(D172:D173)</f>
        <v>15344300</v>
      </c>
      <c r="E174" s="72">
        <f t="shared" si="16"/>
        <v>3445</v>
      </c>
      <c r="F174" s="72">
        <f t="shared" si="16"/>
        <v>0</v>
      </c>
      <c r="G174" s="72">
        <f>SUM(G172:G173)</f>
        <v>15344300</v>
      </c>
    </row>
    <row r="175" spans="1:7" ht="20.25" x14ac:dyDescent="0.3">
      <c r="A175" s="37"/>
      <c r="B175" s="43" t="s">
        <v>672</v>
      </c>
      <c r="C175" s="72">
        <f>C174+C170</f>
        <v>106442170</v>
      </c>
      <c r="D175" s="72">
        <f t="shared" ref="D175:F175" si="17">D174+D170</f>
        <v>84042170</v>
      </c>
      <c r="E175" s="72">
        <f t="shared" si="17"/>
        <v>1969320</v>
      </c>
      <c r="F175" s="72">
        <f t="shared" si="17"/>
        <v>-100000</v>
      </c>
      <c r="G175" s="72">
        <f>G174+G170</f>
        <v>83942170</v>
      </c>
    </row>
    <row r="176" spans="1:7" s="50" customFormat="1" ht="20.25" x14ac:dyDescent="0.3">
      <c r="A176" s="36"/>
      <c r="B176" s="43" t="s">
        <v>612</v>
      </c>
      <c r="C176" s="71"/>
      <c r="D176" s="69"/>
      <c r="E176" s="69"/>
      <c r="F176" s="69"/>
      <c r="G176" s="69">
        <f>D176+F176</f>
        <v>0</v>
      </c>
    </row>
    <row r="177" spans="1:7" ht="20.25" x14ac:dyDescent="0.3">
      <c r="A177" s="37" t="s">
        <v>168</v>
      </c>
      <c r="B177" s="41" t="s">
        <v>169</v>
      </c>
      <c r="C177" s="68"/>
      <c r="D177" s="69">
        <v>0</v>
      </c>
      <c r="E177" s="69"/>
      <c r="F177" s="69"/>
      <c r="G177" s="69">
        <f>D177+F177</f>
        <v>0</v>
      </c>
    </row>
    <row r="178" spans="1:7" ht="20.25" x14ac:dyDescent="0.3">
      <c r="A178" s="37">
        <v>3110701</v>
      </c>
      <c r="B178" s="41" t="s">
        <v>683</v>
      </c>
      <c r="C178" s="68">
        <v>25000000</v>
      </c>
      <c r="D178" s="69">
        <v>25000000</v>
      </c>
      <c r="E178" s="75">
        <v>0</v>
      </c>
      <c r="F178" s="69">
        <v>7000000</v>
      </c>
      <c r="G178" s="69">
        <f>D178+F178</f>
        <v>32000000</v>
      </c>
    </row>
    <row r="179" spans="1:7" ht="20.25" x14ac:dyDescent="0.3">
      <c r="A179" s="37">
        <v>3110201</v>
      </c>
      <c r="B179" s="41" t="s">
        <v>170</v>
      </c>
      <c r="C179" s="68">
        <v>95969400</v>
      </c>
      <c r="D179" s="69">
        <v>78500000</v>
      </c>
      <c r="E179" s="75">
        <v>1424650</v>
      </c>
      <c r="F179" s="69">
        <v>-1400000</v>
      </c>
      <c r="G179" s="69">
        <f>D179+F179</f>
        <v>77100000</v>
      </c>
    </row>
    <row r="180" spans="1:7" ht="20.25" x14ac:dyDescent="0.3">
      <c r="A180" s="37">
        <v>3110202</v>
      </c>
      <c r="B180" s="41" t="s">
        <v>171</v>
      </c>
      <c r="C180" s="68">
        <v>41530600</v>
      </c>
      <c r="D180" s="69">
        <v>16500000</v>
      </c>
      <c r="E180" s="75">
        <v>554075</v>
      </c>
      <c r="F180" s="69">
        <v>-500000</v>
      </c>
      <c r="G180" s="69">
        <f>D180+F180</f>
        <v>16000000</v>
      </c>
    </row>
    <row r="181" spans="1:7" ht="20.25" x14ac:dyDescent="0.3">
      <c r="A181" s="37"/>
      <c r="B181" s="43" t="s">
        <v>137</v>
      </c>
      <c r="C181" s="71">
        <f>SUM(C178:C180)</f>
        <v>162500000</v>
      </c>
      <c r="D181" s="71">
        <f t="shared" ref="D181:F181" si="18">SUM(D178:D180)</f>
        <v>120000000</v>
      </c>
      <c r="E181" s="71">
        <f t="shared" si="18"/>
        <v>1978725</v>
      </c>
      <c r="F181" s="71">
        <f t="shared" si="18"/>
        <v>5100000</v>
      </c>
      <c r="G181" s="71">
        <f>SUM(G178:G180)</f>
        <v>125100000</v>
      </c>
    </row>
    <row r="182" spans="1:7" ht="20.25" x14ac:dyDescent="0.3">
      <c r="A182" s="37"/>
      <c r="B182" s="43" t="s">
        <v>138</v>
      </c>
      <c r="C182" s="72"/>
      <c r="D182" s="69">
        <v>0</v>
      </c>
      <c r="E182" s="69"/>
      <c r="F182" s="69"/>
      <c r="G182" s="69">
        <f>D182+F182</f>
        <v>0</v>
      </c>
    </row>
    <row r="183" spans="1:7" ht="20.25" x14ac:dyDescent="0.3">
      <c r="A183" s="37">
        <v>3110299</v>
      </c>
      <c r="B183" s="41" t="s">
        <v>172</v>
      </c>
      <c r="C183" s="68">
        <v>10000000</v>
      </c>
      <c r="D183" s="69">
        <v>1000000</v>
      </c>
      <c r="E183" s="75">
        <v>1000000</v>
      </c>
      <c r="F183" s="69">
        <v>-1000000</v>
      </c>
      <c r="G183" s="69">
        <f>D183+F183</f>
        <v>0</v>
      </c>
    </row>
    <row r="184" spans="1:7" ht="20.25" x14ac:dyDescent="0.3">
      <c r="A184" s="37">
        <v>2210504</v>
      </c>
      <c r="B184" s="41" t="s">
        <v>173</v>
      </c>
      <c r="C184" s="68">
        <v>1469400</v>
      </c>
      <c r="D184" s="69">
        <v>289400</v>
      </c>
      <c r="E184" s="75">
        <v>289400</v>
      </c>
      <c r="F184" s="69">
        <v>-200000</v>
      </c>
      <c r="G184" s="69">
        <f>D184+F184</f>
        <v>89400</v>
      </c>
    </row>
    <row r="185" spans="1:7" ht="20.25" x14ac:dyDescent="0.3">
      <c r="A185" s="37">
        <v>3110599</v>
      </c>
      <c r="B185" s="41" t="s">
        <v>174</v>
      </c>
      <c r="C185" s="68">
        <v>1000000</v>
      </c>
      <c r="D185" s="69">
        <v>0</v>
      </c>
      <c r="E185" s="69">
        <v>0</v>
      </c>
      <c r="F185" s="69"/>
      <c r="G185" s="69">
        <f>D185+F185</f>
        <v>0</v>
      </c>
    </row>
    <row r="186" spans="1:7" s="50" customFormat="1" ht="20.25" x14ac:dyDescent="0.3">
      <c r="A186" s="36"/>
      <c r="B186" s="43" t="s">
        <v>137</v>
      </c>
      <c r="C186" s="71">
        <f>SUM(C183:C185)</f>
        <v>12469400</v>
      </c>
      <c r="D186" s="71">
        <f t="shared" ref="D186:F186" si="19">SUM(D183:D185)</f>
        <v>1289400</v>
      </c>
      <c r="E186" s="71">
        <f t="shared" si="19"/>
        <v>1289400</v>
      </c>
      <c r="F186" s="71">
        <f t="shared" si="19"/>
        <v>-1200000</v>
      </c>
      <c r="G186" s="71">
        <f>SUM(G183:G185)</f>
        <v>89400</v>
      </c>
    </row>
    <row r="187" spans="1:7" ht="20.25" x14ac:dyDescent="0.3">
      <c r="A187" s="37"/>
      <c r="B187" s="43" t="s">
        <v>621</v>
      </c>
      <c r="C187" s="72">
        <f>C186+C181</f>
        <v>174969400</v>
      </c>
      <c r="D187" s="72">
        <f t="shared" ref="D187:F187" si="20">D186+D181</f>
        <v>121289400</v>
      </c>
      <c r="E187" s="72">
        <f t="shared" si="20"/>
        <v>3268125</v>
      </c>
      <c r="F187" s="72">
        <f t="shared" si="20"/>
        <v>3900000</v>
      </c>
      <c r="G187" s="72">
        <f>G186+G181</f>
        <v>125189400</v>
      </c>
    </row>
    <row r="188" spans="1:7" ht="20.25" x14ac:dyDescent="0.3">
      <c r="A188" s="37"/>
      <c r="B188" s="43" t="s">
        <v>426</v>
      </c>
      <c r="C188" s="72">
        <f>C187+C175+C127</f>
        <v>449853703</v>
      </c>
      <c r="D188" s="72">
        <f t="shared" ref="D188:F188" si="21">D187+D175+D127</f>
        <v>553877101.29999995</v>
      </c>
      <c r="E188" s="72">
        <f t="shared" si="21"/>
        <v>11298999</v>
      </c>
      <c r="F188" s="72">
        <f t="shared" si="21"/>
        <v>3800000</v>
      </c>
      <c r="G188" s="72">
        <f>G187+G175+G127</f>
        <v>557677101.29999995</v>
      </c>
    </row>
    <row r="189" spans="1:7" ht="20.25" x14ac:dyDescent="0.3">
      <c r="A189" s="37"/>
      <c r="B189" s="41"/>
      <c r="C189" s="68"/>
      <c r="D189" s="73"/>
      <c r="E189" s="69"/>
      <c r="F189" s="69"/>
      <c r="G189" s="69"/>
    </row>
    <row r="190" spans="1:7" ht="20.25" x14ac:dyDescent="0.3">
      <c r="A190" s="36" t="s">
        <v>141</v>
      </c>
      <c r="B190" s="43"/>
      <c r="C190" s="72"/>
      <c r="D190" s="69">
        <v>0</v>
      </c>
      <c r="E190" s="69"/>
      <c r="F190" s="69"/>
      <c r="G190" s="69">
        <f t="shared" ref="G190:G196" si="22">D190+F190</f>
        <v>0</v>
      </c>
    </row>
    <row r="191" spans="1:7" ht="20.25" x14ac:dyDescent="0.3">
      <c r="A191" s="37">
        <v>2110101</v>
      </c>
      <c r="B191" s="41" t="s">
        <v>142</v>
      </c>
      <c r="C191" s="68">
        <v>8693212</v>
      </c>
      <c r="D191" s="69">
        <v>8693212</v>
      </c>
      <c r="E191" s="69">
        <v>14069</v>
      </c>
      <c r="F191" s="69"/>
      <c r="G191" s="69">
        <f t="shared" si="22"/>
        <v>8693212</v>
      </c>
    </row>
    <row r="192" spans="1:7" ht="20.25" x14ac:dyDescent="0.3">
      <c r="A192" s="37">
        <v>2120101</v>
      </c>
      <c r="B192" s="41" t="s">
        <v>88</v>
      </c>
      <c r="C192" s="68">
        <v>42228</v>
      </c>
      <c r="D192" s="69">
        <v>42228</v>
      </c>
      <c r="E192" s="69">
        <v>42228</v>
      </c>
      <c r="F192" s="69"/>
      <c r="G192" s="69">
        <f t="shared" si="22"/>
        <v>42228</v>
      </c>
    </row>
    <row r="193" spans="1:7" ht="20.25" x14ac:dyDescent="0.3">
      <c r="A193" s="37">
        <v>2120103</v>
      </c>
      <c r="B193" s="41" t="s">
        <v>89</v>
      </c>
      <c r="C193" s="68">
        <v>131701</v>
      </c>
      <c r="D193" s="69">
        <v>131701</v>
      </c>
      <c r="E193" s="69">
        <v>131701</v>
      </c>
      <c r="F193" s="69"/>
      <c r="G193" s="69">
        <f t="shared" si="22"/>
        <v>131701</v>
      </c>
    </row>
    <row r="194" spans="1:7" ht="20.25" x14ac:dyDescent="0.3">
      <c r="A194" s="37">
        <v>2110301</v>
      </c>
      <c r="B194" s="41" t="s">
        <v>143</v>
      </c>
      <c r="C194" s="68">
        <v>3347107</v>
      </c>
      <c r="D194" s="69">
        <v>3347107</v>
      </c>
      <c r="E194" s="69">
        <v>259810</v>
      </c>
      <c r="F194" s="69"/>
      <c r="G194" s="69">
        <f t="shared" si="22"/>
        <v>3347107</v>
      </c>
    </row>
    <row r="195" spans="1:7" ht="20.25" x14ac:dyDescent="0.3">
      <c r="A195" s="37">
        <v>2110320</v>
      </c>
      <c r="B195" s="41" t="s">
        <v>91</v>
      </c>
      <c r="C195" s="68">
        <v>207000</v>
      </c>
      <c r="D195" s="69">
        <v>207000</v>
      </c>
      <c r="E195" s="69">
        <v>207000</v>
      </c>
      <c r="F195" s="71"/>
      <c r="G195" s="69">
        <f t="shared" si="22"/>
        <v>207000</v>
      </c>
    </row>
    <row r="196" spans="1:7" ht="20.25" x14ac:dyDescent="0.3">
      <c r="A196" s="37">
        <v>2110314</v>
      </c>
      <c r="B196" s="41" t="s">
        <v>144</v>
      </c>
      <c r="C196" s="68">
        <v>1116972</v>
      </c>
      <c r="D196" s="69">
        <v>1116972</v>
      </c>
      <c r="E196" s="69">
        <v>611616</v>
      </c>
      <c r="F196" s="69"/>
      <c r="G196" s="69">
        <f t="shared" si="22"/>
        <v>1116972</v>
      </c>
    </row>
    <row r="197" spans="1:7" s="50" customFormat="1" ht="20.25" x14ac:dyDescent="0.3">
      <c r="A197" s="36"/>
      <c r="B197" s="43" t="s">
        <v>137</v>
      </c>
      <c r="C197" s="71">
        <f>SUM(C191:C196)</f>
        <v>13538220</v>
      </c>
      <c r="D197" s="71">
        <f t="shared" ref="D197:F197" si="23">SUM(D191:D196)</f>
        <v>13538220</v>
      </c>
      <c r="E197" s="71">
        <f t="shared" si="23"/>
        <v>1266424</v>
      </c>
      <c r="F197" s="71">
        <f t="shared" si="23"/>
        <v>0</v>
      </c>
      <c r="G197" s="71">
        <f>SUM(G191:G196)</f>
        <v>13538220</v>
      </c>
    </row>
    <row r="198" spans="1:7" ht="20.25" x14ac:dyDescent="0.3">
      <c r="A198" s="36" t="s">
        <v>145</v>
      </c>
      <c r="B198" s="41"/>
      <c r="C198" s="68"/>
      <c r="D198" s="69"/>
      <c r="E198" s="69"/>
      <c r="F198" s="69"/>
      <c r="G198" s="69">
        <f t="shared" ref="G198:G228" si="24">D198+F198</f>
        <v>0</v>
      </c>
    </row>
    <row r="199" spans="1:7" ht="20.25" x14ac:dyDescent="0.3">
      <c r="A199" s="37">
        <v>2210101</v>
      </c>
      <c r="B199" s="41" t="s">
        <v>67</v>
      </c>
      <c r="C199" s="68" t="s">
        <v>123</v>
      </c>
      <c r="D199" s="69"/>
      <c r="E199" s="69"/>
      <c r="F199" s="69"/>
      <c r="G199" s="69">
        <f t="shared" si="24"/>
        <v>0</v>
      </c>
    </row>
    <row r="200" spans="1:7" ht="20.25" x14ac:dyDescent="0.3">
      <c r="A200" s="37">
        <v>2210102</v>
      </c>
      <c r="B200" s="41" t="s">
        <v>146</v>
      </c>
      <c r="C200" s="68" t="s">
        <v>123</v>
      </c>
      <c r="D200" s="69"/>
      <c r="E200" s="69"/>
      <c r="F200" s="69"/>
      <c r="G200" s="69">
        <f t="shared" si="24"/>
        <v>0</v>
      </c>
    </row>
    <row r="201" spans="1:7" ht="20.25" x14ac:dyDescent="0.3">
      <c r="A201" s="37">
        <v>2210103</v>
      </c>
      <c r="B201" s="41" t="s">
        <v>147</v>
      </c>
      <c r="C201" s="68">
        <v>5000</v>
      </c>
      <c r="D201" s="69">
        <v>5000</v>
      </c>
      <c r="E201" s="69">
        <v>5000</v>
      </c>
      <c r="F201" s="69"/>
      <c r="G201" s="69">
        <f t="shared" si="24"/>
        <v>5000</v>
      </c>
    </row>
    <row r="202" spans="1:7" ht="20.25" x14ac:dyDescent="0.3">
      <c r="A202" s="37">
        <v>2210201</v>
      </c>
      <c r="B202" s="41" t="s">
        <v>148</v>
      </c>
      <c r="C202" s="68">
        <v>150000</v>
      </c>
      <c r="D202" s="69">
        <v>150000</v>
      </c>
      <c r="E202" s="69">
        <v>10000</v>
      </c>
      <c r="F202" s="69"/>
      <c r="G202" s="69">
        <f t="shared" si="24"/>
        <v>150000</v>
      </c>
    </row>
    <row r="203" spans="1:7" ht="20.25" x14ac:dyDescent="0.3">
      <c r="A203" s="37">
        <v>2210202</v>
      </c>
      <c r="B203" s="41" t="s">
        <v>149</v>
      </c>
      <c r="C203" s="68">
        <v>4800000</v>
      </c>
      <c r="D203" s="69">
        <v>4800000</v>
      </c>
      <c r="E203" s="69">
        <v>17810</v>
      </c>
      <c r="F203" s="69"/>
      <c r="G203" s="69">
        <f t="shared" si="24"/>
        <v>4800000</v>
      </c>
    </row>
    <row r="204" spans="1:7" ht="20.25" x14ac:dyDescent="0.3">
      <c r="A204" s="37">
        <v>2210203</v>
      </c>
      <c r="B204" s="41" t="s">
        <v>150</v>
      </c>
      <c r="C204" s="68">
        <v>5000</v>
      </c>
      <c r="D204" s="69">
        <v>5000</v>
      </c>
      <c r="E204" s="69">
        <v>5000</v>
      </c>
      <c r="F204" s="69"/>
      <c r="G204" s="69">
        <f t="shared" si="24"/>
        <v>5000</v>
      </c>
    </row>
    <row r="205" spans="1:7" ht="20.25" x14ac:dyDescent="0.3">
      <c r="A205" s="37">
        <v>2210205</v>
      </c>
      <c r="B205" s="41" t="s">
        <v>151</v>
      </c>
      <c r="C205" s="68">
        <v>200000</v>
      </c>
      <c r="D205" s="69">
        <v>200000</v>
      </c>
      <c r="E205" s="69">
        <v>14120</v>
      </c>
      <c r="F205" s="69"/>
      <c r="G205" s="69">
        <f t="shared" si="24"/>
        <v>200000</v>
      </c>
    </row>
    <row r="206" spans="1:7" ht="20.25" x14ac:dyDescent="0.3">
      <c r="A206" s="37">
        <v>2210301</v>
      </c>
      <c r="B206" s="41" t="s">
        <v>152</v>
      </c>
      <c r="C206" s="68">
        <v>500000</v>
      </c>
      <c r="D206" s="69">
        <v>500000</v>
      </c>
      <c r="E206" s="69">
        <v>300</v>
      </c>
      <c r="F206" s="69"/>
      <c r="G206" s="69">
        <f t="shared" si="24"/>
        <v>500000</v>
      </c>
    </row>
    <row r="207" spans="1:7" ht="20.25" x14ac:dyDescent="0.3">
      <c r="A207" s="37">
        <v>2210302</v>
      </c>
      <c r="B207" s="41" t="s">
        <v>153</v>
      </c>
      <c r="C207" s="68">
        <v>1000000</v>
      </c>
      <c r="D207" s="69">
        <v>1000000</v>
      </c>
      <c r="E207" s="69">
        <v>240</v>
      </c>
      <c r="F207" s="69"/>
      <c r="G207" s="69">
        <f t="shared" si="24"/>
        <v>1000000</v>
      </c>
    </row>
    <row r="208" spans="1:7" ht="20.25" x14ac:dyDescent="0.3">
      <c r="A208" s="37">
        <v>2210303</v>
      </c>
      <c r="B208" s="41" t="s">
        <v>154</v>
      </c>
      <c r="C208" s="68">
        <v>500000</v>
      </c>
      <c r="D208" s="69">
        <v>500000</v>
      </c>
      <c r="E208" s="69">
        <v>200</v>
      </c>
      <c r="F208" s="69"/>
      <c r="G208" s="69">
        <f t="shared" si="24"/>
        <v>500000</v>
      </c>
    </row>
    <row r="209" spans="1:7" ht="20.25" x14ac:dyDescent="0.3">
      <c r="A209" s="37">
        <v>2211306</v>
      </c>
      <c r="B209" s="41" t="s">
        <v>155</v>
      </c>
      <c r="C209" s="68">
        <v>20000</v>
      </c>
      <c r="D209" s="69">
        <v>20000</v>
      </c>
      <c r="E209" s="69">
        <v>8000</v>
      </c>
      <c r="F209" s="69"/>
      <c r="G209" s="69">
        <f t="shared" si="24"/>
        <v>20000</v>
      </c>
    </row>
    <row r="210" spans="1:7" ht="20.25" x14ac:dyDescent="0.3">
      <c r="A210" s="37">
        <v>2211016</v>
      </c>
      <c r="B210" s="41" t="s">
        <v>156</v>
      </c>
      <c r="C210" s="68">
        <v>100000</v>
      </c>
      <c r="D210" s="69">
        <v>100000</v>
      </c>
      <c r="E210" s="69">
        <v>6300</v>
      </c>
      <c r="F210" s="69"/>
      <c r="G210" s="69">
        <f t="shared" si="24"/>
        <v>100000</v>
      </c>
    </row>
    <row r="211" spans="1:7" ht="20.25" x14ac:dyDescent="0.3">
      <c r="A211" s="37">
        <v>2210502</v>
      </c>
      <c r="B211" s="41" t="s">
        <v>74</v>
      </c>
      <c r="C211" s="68">
        <v>50000</v>
      </c>
      <c r="D211" s="69">
        <v>50000</v>
      </c>
      <c r="E211" s="69">
        <v>2800</v>
      </c>
      <c r="F211" s="69"/>
      <c r="G211" s="69">
        <f t="shared" si="24"/>
        <v>50000</v>
      </c>
    </row>
    <row r="212" spans="1:7" ht="20.25" x14ac:dyDescent="0.3">
      <c r="A212" s="37">
        <v>2210503</v>
      </c>
      <c r="B212" s="41" t="s">
        <v>37</v>
      </c>
      <c r="C212" s="68">
        <v>50000</v>
      </c>
      <c r="D212" s="69">
        <v>50000</v>
      </c>
      <c r="E212" s="69">
        <v>34000</v>
      </c>
      <c r="F212" s="69"/>
      <c r="G212" s="69">
        <f t="shared" si="24"/>
        <v>50000</v>
      </c>
    </row>
    <row r="213" spans="1:7" ht="20.25" x14ac:dyDescent="0.3">
      <c r="A213" s="37">
        <v>2210504</v>
      </c>
      <c r="B213" s="41" t="s">
        <v>157</v>
      </c>
      <c r="C213" s="68">
        <v>0</v>
      </c>
      <c r="D213" s="69">
        <v>0</v>
      </c>
      <c r="E213" s="69">
        <v>0</v>
      </c>
      <c r="F213" s="69"/>
      <c r="G213" s="69">
        <f t="shared" si="24"/>
        <v>0</v>
      </c>
    </row>
    <row r="214" spans="1:7" ht="20.25" x14ac:dyDescent="0.3">
      <c r="A214" s="37">
        <v>2210505</v>
      </c>
      <c r="B214" s="41" t="s">
        <v>158</v>
      </c>
      <c r="C214" s="68">
        <v>500000</v>
      </c>
      <c r="D214" s="69">
        <v>500000</v>
      </c>
      <c r="E214" s="69">
        <v>0</v>
      </c>
      <c r="F214" s="69"/>
      <c r="G214" s="69">
        <f t="shared" si="24"/>
        <v>500000</v>
      </c>
    </row>
    <row r="215" spans="1:7" ht="20.25" x14ac:dyDescent="0.3">
      <c r="A215" s="37">
        <v>2210801</v>
      </c>
      <c r="B215" s="41" t="s">
        <v>159</v>
      </c>
      <c r="C215" s="68">
        <v>100000</v>
      </c>
      <c r="D215" s="69">
        <v>100000</v>
      </c>
      <c r="E215" s="69">
        <v>100</v>
      </c>
      <c r="F215" s="69"/>
      <c r="G215" s="69">
        <f t="shared" si="24"/>
        <v>100000</v>
      </c>
    </row>
    <row r="216" spans="1:7" ht="20.25" x14ac:dyDescent="0.3">
      <c r="A216" s="37">
        <v>2210802</v>
      </c>
      <c r="B216" s="41" t="s">
        <v>160</v>
      </c>
      <c r="C216" s="68">
        <v>851000</v>
      </c>
      <c r="D216" s="69">
        <v>625785</v>
      </c>
      <c r="E216" s="69">
        <v>185</v>
      </c>
      <c r="F216" s="69"/>
      <c r="G216" s="69">
        <f t="shared" si="24"/>
        <v>625785</v>
      </c>
    </row>
    <row r="217" spans="1:7" ht="20.25" x14ac:dyDescent="0.3">
      <c r="A217" s="37">
        <v>2211101</v>
      </c>
      <c r="B217" s="41" t="s">
        <v>161</v>
      </c>
      <c r="C217" s="68">
        <v>100000</v>
      </c>
      <c r="D217" s="69">
        <v>200000</v>
      </c>
      <c r="E217" s="69">
        <v>150</v>
      </c>
      <c r="F217" s="69"/>
      <c r="G217" s="69">
        <f t="shared" si="24"/>
        <v>200000</v>
      </c>
    </row>
    <row r="218" spans="1:7" ht="20.25" x14ac:dyDescent="0.3">
      <c r="A218" s="37">
        <v>2211102</v>
      </c>
      <c r="B218" s="41" t="s">
        <v>162</v>
      </c>
      <c r="C218" s="68">
        <v>6000000</v>
      </c>
      <c r="D218" s="69">
        <v>5925215</v>
      </c>
      <c r="E218" s="69">
        <v>0</v>
      </c>
      <c r="F218" s="69"/>
      <c r="G218" s="69">
        <f t="shared" si="24"/>
        <v>5925215</v>
      </c>
    </row>
    <row r="219" spans="1:7" ht="20.25" x14ac:dyDescent="0.3">
      <c r="A219" s="37">
        <v>2211103</v>
      </c>
      <c r="B219" s="41" t="s">
        <v>163</v>
      </c>
      <c r="C219" s="68">
        <v>50000</v>
      </c>
      <c r="D219" s="69">
        <v>150000</v>
      </c>
      <c r="E219" s="69">
        <v>0</v>
      </c>
      <c r="F219" s="69"/>
      <c r="G219" s="69">
        <f t="shared" si="24"/>
        <v>150000</v>
      </c>
    </row>
    <row r="220" spans="1:7" ht="20.25" x14ac:dyDescent="0.3">
      <c r="A220" s="37">
        <v>2220210</v>
      </c>
      <c r="B220" s="41" t="s">
        <v>164</v>
      </c>
      <c r="C220" s="68">
        <v>6000000</v>
      </c>
      <c r="D220" s="69">
        <v>5471460</v>
      </c>
      <c r="E220" s="69">
        <v>17032</v>
      </c>
      <c r="F220" s="69">
        <v>1800001</v>
      </c>
      <c r="G220" s="69">
        <f t="shared" si="24"/>
        <v>7271461</v>
      </c>
    </row>
    <row r="221" spans="1:7" ht="20.25" x14ac:dyDescent="0.3">
      <c r="A221" s="37">
        <v>3111001</v>
      </c>
      <c r="B221" s="41" t="s">
        <v>84</v>
      </c>
      <c r="C221" s="68">
        <v>500000</v>
      </c>
      <c r="D221" s="69">
        <v>500000</v>
      </c>
      <c r="E221" s="69">
        <v>20000</v>
      </c>
      <c r="F221" s="69"/>
      <c r="G221" s="69">
        <f t="shared" si="24"/>
        <v>500000</v>
      </c>
    </row>
    <row r="222" spans="1:7" ht="20.25" x14ac:dyDescent="0.3">
      <c r="A222" s="37">
        <v>3111003</v>
      </c>
      <c r="B222" s="41" t="s">
        <v>165</v>
      </c>
      <c r="C222" s="68">
        <v>1000000</v>
      </c>
      <c r="D222" s="69">
        <v>1000000</v>
      </c>
      <c r="E222" s="69">
        <v>50000</v>
      </c>
      <c r="F222" s="69"/>
      <c r="G222" s="69">
        <f t="shared" si="24"/>
        <v>1000000</v>
      </c>
    </row>
    <row r="223" spans="1:7" ht="20.25" x14ac:dyDescent="0.3">
      <c r="A223" s="37">
        <v>3111009</v>
      </c>
      <c r="B223" s="41" t="s">
        <v>166</v>
      </c>
      <c r="C223" s="68">
        <v>200000</v>
      </c>
      <c r="D223" s="69">
        <v>200000</v>
      </c>
      <c r="E223" s="69">
        <v>65000</v>
      </c>
      <c r="F223" s="69"/>
      <c r="G223" s="69">
        <f t="shared" si="24"/>
        <v>200000</v>
      </c>
    </row>
    <row r="224" spans="1:7" ht="20.25" x14ac:dyDescent="0.3">
      <c r="A224" s="37">
        <v>3111002</v>
      </c>
      <c r="B224" s="41" t="s">
        <v>167</v>
      </c>
      <c r="C224" s="68">
        <v>10000000</v>
      </c>
      <c r="D224" s="69">
        <v>4828540</v>
      </c>
      <c r="E224" s="69">
        <v>0</v>
      </c>
      <c r="F224" s="71"/>
      <c r="G224" s="69">
        <f t="shared" si="24"/>
        <v>4828540</v>
      </c>
    </row>
    <row r="225" spans="1:7" ht="20.25" x14ac:dyDescent="0.3">
      <c r="A225" s="37">
        <v>2210700</v>
      </c>
      <c r="B225" s="41" t="s">
        <v>615</v>
      </c>
      <c r="C225" s="68">
        <v>0</v>
      </c>
      <c r="D225" s="69">
        <v>0</v>
      </c>
      <c r="E225" s="71">
        <v>0</v>
      </c>
      <c r="F225" s="71"/>
      <c r="G225" s="69">
        <f t="shared" si="24"/>
        <v>0</v>
      </c>
    </row>
    <row r="226" spans="1:7" ht="20.25" x14ac:dyDescent="0.3">
      <c r="A226" s="37">
        <v>2211102</v>
      </c>
      <c r="B226" s="41" t="s">
        <v>236</v>
      </c>
      <c r="C226" s="68">
        <v>0</v>
      </c>
      <c r="D226" s="69">
        <v>0</v>
      </c>
      <c r="E226" s="69">
        <v>1819000</v>
      </c>
      <c r="F226" s="71"/>
      <c r="G226" s="69">
        <f t="shared" si="24"/>
        <v>0</v>
      </c>
    </row>
    <row r="227" spans="1:7" ht="20.25" x14ac:dyDescent="0.3">
      <c r="A227" s="37">
        <v>3111002</v>
      </c>
      <c r="B227" s="41" t="s">
        <v>637</v>
      </c>
      <c r="C227" s="68">
        <v>0</v>
      </c>
      <c r="D227" s="69">
        <v>0</v>
      </c>
      <c r="E227" s="69">
        <v>542000</v>
      </c>
      <c r="F227" s="71"/>
      <c r="G227" s="69">
        <f t="shared" si="24"/>
        <v>0</v>
      </c>
    </row>
    <row r="228" spans="1:7" ht="20.25" x14ac:dyDescent="0.3">
      <c r="A228" s="37">
        <v>3111003</v>
      </c>
      <c r="B228" s="41" t="s">
        <v>638</v>
      </c>
      <c r="C228" s="68">
        <v>0</v>
      </c>
      <c r="D228" s="69">
        <v>0</v>
      </c>
      <c r="E228" s="69">
        <v>750000</v>
      </c>
      <c r="F228" s="71"/>
      <c r="G228" s="69">
        <f t="shared" si="24"/>
        <v>0</v>
      </c>
    </row>
    <row r="229" spans="1:7" s="50" customFormat="1" ht="20.25" x14ac:dyDescent="0.3">
      <c r="A229" s="36"/>
      <c r="B229" s="43" t="s">
        <v>137</v>
      </c>
      <c r="C229" s="71">
        <f>SUM(C201:C225)</f>
        <v>32681000</v>
      </c>
      <c r="D229" s="71">
        <f t="shared" ref="D229:F229" si="25">SUM(D201:D225)</f>
        <v>26881000</v>
      </c>
      <c r="E229" s="71">
        <f t="shared" si="25"/>
        <v>256237</v>
      </c>
      <c r="F229" s="71">
        <f t="shared" si="25"/>
        <v>1800001</v>
      </c>
      <c r="G229" s="71">
        <f>SUM(G201:G225)</f>
        <v>28681001</v>
      </c>
    </row>
    <row r="230" spans="1:7" s="50" customFormat="1" ht="20.25" x14ac:dyDescent="0.3">
      <c r="A230" s="36"/>
      <c r="B230" s="43" t="s">
        <v>613</v>
      </c>
      <c r="C230" s="71">
        <f>C229+C197</f>
        <v>46219220</v>
      </c>
      <c r="D230" s="71">
        <f t="shared" ref="D230:F230" si="26">D229+D197</f>
        <v>40419220</v>
      </c>
      <c r="E230" s="71">
        <f t="shared" si="26"/>
        <v>1522661</v>
      </c>
      <c r="F230" s="71">
        <f t="shared" si="26"/>
        <v>1800001</v>
      </c>
      <c r="G230" s="71">
        <f>G229+G197</f>
        <v>42219221</v>
      </c>
    </row>
    <row r="231" spans="1:7" ht="20.25" x14ac:dyDescent="0.3">
      <c r="A231" s="37" t="s">
        <v>175</v>
      </c>
      <c r="B231" s="41" t="s">
        <v>176</v>
      </c>
      <c r="C231" s="68"/>
      <c r="D231" s="69">
        <v>0</v>
      </c>
      <c r="E231" s="69"/>
      <c r="F231" s="69"/>
      <c r="G231" s="69">
        <f>D231+F231</f>
        <v>0</v>
      </c>
    </row>
    <row r="232" spans="1:7" ht="20.25" x14ac:dyDescent="0.3">
      <c r="A232" s="37">
        <v>3111111</v>
      </c>
      <c r="B232" s="41" t="s">
        <v>177</v>
      </c>
      <c r="C232" s="68">
        <v>7500000</v>
      </c>
      <c r="D232" s="69">
        <v>7500000</v>
      </c>
      <c r="E232" s="75">
        <v>154617</v>
      </c>
      <c r="F232" s="69">
        <v>7100000</v>
      </c>
      <c r="G232" s="69">
        <f>D232+F232</f>
        <v>14600000</v>
      </c>
    </row>
    <row r="233" spans="1:7" ht="20.25" x14ac:dyDescent="0.3">
      <c r="A233" s="37">
        <v>3111112</v>
      </c>
      <c r="B233" s="41" t="s">
        <v>178</v>
      </c>
      <c r="C233" s="68">
        <v>1800000</v>
      </c>
      <c r="D233" s="69">
        <v>1600000</v>
      </c>
      <c r="E233" s="75">
        <v>8700</v>
      </c>
      <c r="F233" s="69"/>
      <c r="G233" s="69">
        <f>D233+F233</f>
        <v>1600000</v>
      </c>
    </row>
    <row r="234" spans="1:7" ht="20.25" x14ac:dyDescent="0.3">
      <c r="A234" s="37">
        <v>3111002</v>
      </c>
      <c r="B234" s="41" t="s">
        <v>179</v>
      </c>
      <c r="C234" s="68">
        <v>700000</v>
      </c>
      <c r="D234" s="69">
        <v>355897</v>
      </c>
      <c r="E234" s="75">
        <v>5897</v>
      </c>
      <c r="F234" s="69"/>
      <c r="G234" s="69">
        <f>D234+F234</f>
        <v>355897</v>
      </c>
    </row>
    <row r="235" spans="1:7" s="50" customFormat="1" ht="20.25" x14ac:dyDescent="0.3">
      <c r="A235" s="36"/>
      <c r="B235" s="44" t="s">
        <v>621</v>
      </c>
      <c r="C235" s="71">
        <f>SUM(C232:C234)</f>
        <v>10000000</v>
      </c>
      <c r="D235" s="71">
        <f t="shared" ref="D235:F235" si="27">SUM(D232:D234)</f>
        <v>9455897</v>
      </c>
      <c r="E235" s="71">
        <f t="shared" si="27"/>
        <v>169214</v>
      </c>
      <c r="F235" s="71">
        <f t="shared" si="27"/>
        <v>7100000</v>
      </c>
      <c r="G235" s="71">
        <f>SUM(G232:G234)</f>
        <v>16555897</v>
      </c>
    </row>
    <row r="236" spans="1:7" ht="20.25" x14ac:dyDescent="0.3">
      <c r="A236" s="37"/>
      <c r="B236" s="44" t="s">
        <v>426</v>
      </c>
      <c r="C236" s="71">
        <f>C235+C230</f>
        <v>56219220</v>
      </c>
      <c r="D236" s="71">
        <f t="shared" ref="D236:F236" si="28">D235+D230</f>
        <v>49875117</v>
      </c>
      <c r="E236" s="71">
        <f t="shared" si="28"/>
        <v>1691875</v>
      </c>
      <c r="F236" s="71">
        <f t="shared" si="28"/>
        <v>8900001</v>
      </c>
      <c r="G236" s="71">
        <f>G235+G230</f>
        <v>58775118</v>
      </c>
    </row>
    <row r="237" spans="1:7" ht="20.25" x14ac:dyDescent="0.3">
      <c r="A237" s="37"/>
      <c r="B237" s="44" t="s">
        <v>667</v>
      </c>
      <c r="C237" s="71"/>
      <c r="D237" s="71"/>
      <c r="E237" s="71"/>
      <c r="F237" s="71"/>
      <c r="G237" s="69"/>
    </row>
    <row r="238" spans="1:7" ht="20.25" x14ac:dyDescent="0.3">
      <c r="A238" s="36" t="s">
        <v>181</v>
      </c>
      <c r="B238" s="42"/>
      <c r="C238" s="69"/>
      <c r="D238" s="69"/>
      <c r="E238" s="69"/>
      <c r="F238" s="69"/>
      <c r="G238" s="69">
        <f t="shared" ref="G238:G247" si="29">D238+F238</f>
        <v>0</v>
      </c>
    </row>
    <row r="239" spans="1:7" ht="20.25" x14ac:dyDescent="0.3">
      <c r="A239" s="37">
        <v>2110101</v>
      </c>
      <c r="B239" s="41" t="s">
        <v>182</v>
      </c>
      <c r="C239" s="68">
        <v>81000084.900000006</v>
      </c>
      <c r="D239" s="69">
        <v>102000084.96000001</v>
      </c>
      <c r="E239" s="69">
        <v>8622</v>
      </c>
      <c r="F239" s="69"/>
      <c r="G239" s="69">
        <f t="shared" si="29"/>
        <v>102000084.96000001</v>
      </c>
    </row>
    <row r="240" spans="1:7" ht="20.25" x14ac:dyDescent="0.3">
      <c r="A240" s="37">
        <v>2110202</v>
      </c>
      <c r="B240" s="41" t="s">
        <v>92</v>
      </c>
      <c r="C240" s="68" t="s">
        <v>590</v>
      </c>
      <c r="D240" s="69"/>
      <c r="E240" s="69"/>
      <c r="F240" s="69"/>
      <c r="G240" s="69">
        <f t="shared" si="29"/>
        <v>0</v>
      </c>
    </row>
    <row r="241" spans="1:7" ht="20.25" x14ac:dyDescent="0.3">
      <c r="A241" s="37">
        <v>2110301</v>
      </c>
      <c r="B241" s="41" t="s">
        <v>183</v>
      </c>
      <c r="C241" s="68">
        <v>10432224</v>
      </c>
      <c r="D241" s="69">
        <v>20432224</v>
      </c>
      <c r="E241" s="69">
        <v>338031</v>
      </c>
      <c r="F241" s="69"/>
      <c r="G241" s="69">
        <f t="shared" si="29"/>
        <v>20432224</v>
      </c>
    </row>
    <row r="242" spans="1:7" ht="20.25" x14ac:dyDescent="0.3">
      <c r="A242" s="37">
        <v>2110314</v>
      </c>
      <c r="B242" s="41" t="s">
        <v>184</v>
      </c>
      <c r="C242" s="68">
        <v>15120480</v>
      </c>
      <c r="D242" s="69">
        <v>25120480</v>
      </c>
      <c r="E242" s="69">
        <v>720974</v>
      </c>
      <c r="F242" s="69"/>
      <c r="G242" s="69">
        <f t="shared" si="29"/>
        <v>25120480</v>
      </c>
    </row>
    <row r="243" spans="1:7" ht="20.25" x14ac:dyDescent="0.3">
      <c r="A243" s="37">
        <v>2110323</v>
      </c>
      <c r="B243" s="41" t="s">
        <v>185</v>
      </c>
      <c r="C243" s="68">
        <v>12479184</v>
      </c>
      <c r="D243" s="69">
        <v>12479184</v>
      </c>
      <c r="E243" s="69">
        <v>330389</v>
      </c>
      <c r="F243" s="69"/>
      <c r="G243" s="69">
        <f t="shared" si="29"/>
        <v>12479184</v>
      </c>
    </row>
    <row r="244" spans="1:7" ht="20.25" x14ac:dyDescent="0.3">
      <c r="A244" s="37">
        <v>2110303</v>
      </c>
      <c r="B244" s="41" t="s">
        <v>186</v>
      </c>
      <c r="C244" s="68">
        <v>866864</v>
      </c>
      <c r="D244" s="69">
        <v>866864</v>
      </c>
      <c r="E244" s="69">
        <v>82658</v>
      </c>
      <c r="F244" s="69"/>
      <c r="G244" s="69">
        <f t="shared" si="29"/>
        <v>866864</v>
      </c>
    </row>
    <row r="245" spans="1:7" ht="20.25" x14ac:dyDescent="0.3">
      <c r="A245" s="37">
        <v>2110326</v>
      </c>
      <c r="B245" s="41" t="s">
        <v>187</v>
      </c>
      <c r="C245" s="68">
        <v>1938701.52</v>
      </c>
      <c r="D245" s="69">
        <v>1938701.52</v>
      </c>
      <c r="E245" s="69">
        <v>1145433</v>
      </c>
      <c r="F245" s="69"/>
      <c r="G245" s="69">
        <f t="shared" si="29"/>
        <v>1938701.52</v>
      </c>
    </row>
    <row r="246" spans="1:7" ht="20.25" x14ac:dyDescent="0.3">
      <c r="A246" s="37">
        <v>2120101</v>
      </c>
      <c r="B246" s="41" t="s">
        <v>188</v>
      </c>
      <c r="C246" s="68">
        <v>722476</v>
      </c>
      <c r="D246" s="69">
        <v>722476</v>
      </c>
      <c r="E246" s="69">
        <v>177604</v>
      </c>
      <c r="F246" s="71"/>
      <c r="G246" s="69">
        <f t="shared" si="29"/>
        <v>722476</v>
      </c>
    </row>
    <row r="247" spans="1:7" ht="20.25" x14ac:dyDescent="0.3">
      <c r="A247" s="37">
        <v>2120103</v>
      </c>
      <c r="B247" s="41" t="s">
        <v>189</v>
      </c>
      <c r="C247" s="68">
        <v>13490754.4</v>
      </c>
      <c r="D247" s="69">
        <v>13490754.4</v>
      </c>
      <c r="E247" s="69">
        <v>280496</v>
      </c>
      <c r="F247" s="69"/>
      <c r="G247" s="69">
        <f t="shared" si="29"/>
        <v>13490754.4</v>
      </c>
    </row>
    <row r="248" spans="1:7" s="50" customFormat="1" ht="20.25" x14ac:dyDescent="0.3">
      <c r="A248" s="36"/>
      <c r="B248" s="43" t="s">
        <v>190</v>
      </c>
      <c r="C248" s="71">
        <f>SUM(C239:C247)</f>
        <v>136050768.81999999</v>
      </c>
      <c r="D248" s="71">
        <f t="shared" ref="D248:F248" si="30">SUM(D239:D247)</f>
        <v>177050768.88000003</v>
      </c>
      <c r="E248" s="71">
        <f t="shared" si="30"/>
        <v>3084207</v>
      </c>
      <c r="F248" s="71">
        <f t="shared" si="30"/>
        <v>0</v>
      </c>
      <c r="G248" s="71">
        <f>SUM(G239:G247)</f>
        <v>177050768.88000003</v>
      </c>
    </row>
    <row r="249" spans="1:7" ht="20.25" x14ac:dyDescent="0.3">
      <c r="A249" s="37">
        <v>2210101</v>
      </c>
      <c r="B249" s="41" t="s">
        <v>67</v>
      </c>
      <c r="C249" s="68">
        <v>15000000</v>
      </c>
      <c r="D249" s="69">
        <v>15000000</v>
      </c>
      <c r="E249" s="69">
        <v>2</v>
      </c>
      <c r="F249" s="75">
        <f>1300000+6700000</f>
        <v>8000000</v>
      </c>
      <c r="G249" s="69">
        <f t="shared" ref="G249:G280" si="31">D249+F249</f>
        <v>23000000</v>
      </c>
    </row>
    <row r="250" spans="1:7" ht="20.25" x14ac:dyDescent="0.3">
      <c r="A250" s="37">
        <v>2210102</v>
      </c>
      <c r="B250" s="41" t="s">
        <v>146</v>
      </c>
      <c r="C250" s="68">
        <v>1100000</v>
      </c>
      <c r="D250" s="69">
        <v>600000</v>
      </c>
      <c r="E250" s="69">
        <v>13863</v>
      </c>
      <c r="F250" s="69"/>
      <c r="G250" s="69">
        <f t="shared" si="31"/>
        <v>600000</v>
      </c>
    </row>
    <row r="251" spans="1:7" ht="20.25" x14ac:dyDescent="0.3">
      <c r="A251" s="37">
        <v>2210103</v>
      </c>
      <c r="B251" s="41" t="s">
        <v>147</v>
      </c>
      <c r="C251" s="68">
        <v>39600</v>
      </c>
      <c r="D251" s="69">
        <v>139600</v>
      </c>
      <c r="E251" s="69">
        <v>119150</v>
      </c>
      <c r="F251" s="75"/>
      <c r="G251" s="69">
        <f t="shared" si="31"/>
        <v>139600</v>
      </c>
    </row>
    <row r="252" spans="1:7" ht="20.25" x14ac:dyDescent="0.3">
      <c r="A252" s="37">
        <v>2210201</v>
      </c>
      <c r="B252" s="41" t="s">
        <v>148</v>
      </c>
      <c r="C252" s="68">
        <v>55000</v>
      </c>
      <c r="D252" s="69">
        <v>155000</v>
      </c>
      <c r="E252" s="69">
        <v>125000</v>
      </c>
      <c r="F252" s="69"/>
      <c r="G252" s="69">
        <f t="shared" si="31"/>
        <v>155000</v>
      </c>
    </row>
    <row r="253" spans="1:7" ht="20.25" x14ac:dyDescent="0.3">
      <c r="A253" s="37">
        <v>2210203</v>
      </c>
      <c r="B253" s="41" t="s">
        <v>150</v>
      </c>
      <c r="C253" s="68">
        <v>22000</v>
      </c>
      <c r="D253" s="69">
        <v>22000</v>
      </c>
      <c r="E253" s="69">
        <v>14200</v>
      </c>
      <c r="F253" s="69"/>
      <c r="G253" s="69">
        <f t="shared" si="31"/>
        <v>22000</v>
      </c>
    </row>
    <row r="254" spans="1:7" ht="20.25" x14ac:dyDescent="0.3">
      <c r="A254" s="37">
        <v>2210205</v>
      </c>
      <c r="B254" s="41" t="s">
        <v>151</v>
      </c>
      <c r="C254" s="68">
        <v>165000</v>
      </c>
      <c r="D254" s="69">
        <v>165000</v>
      </c>
      <c r="E254" s="69">
        <v>94150</v>
      </c>
      <c r="F254" s="69">
        <v>-94000</v>
      </c>
      <c r="G254" s="69">
        <f t="shared" si="31"/>
        <v>71000</v>
      </c>
    </row>
    <row r="255" spans="1:7" ht="20.25" x14ac:dyDescent="0.3">
      <c r="A255" s="37">
        <v>2210301</v>
      </c>
      <c r="B255" s="41" t="s">
        <v>152</v>
      </c>
      <c r="C255" s="68">
        <v>500000</v>
      </c>
      <c r="D255" s="69">
        <v>3000000</v>
      </c>
      <c r="E255" s="69">
        <v>70</v>
      </c>
      <c r="F255" s="75">
        <v>112500</v>
      </c>
      <c r="G255" s="69">
        <f t="shared" si="31"/>
        <v>3112500</v>
      </c>
    </row>
    <row r="256" spans="1:7" ht="20.25" x14ac:dyDescent="0.3">
      <c r="A256" s="37">
        <v>2210302</v>
      </c>
      <c r="B256" s="41" t="s">
        <v>153</v>
      </c>
      <c r="C256" s="68">
        <v>7000000</v>
      </c>
      <c r="D256" s="69">
        <v>12000000</v>
      </c>
      <c r="E256" s="69">
        <v>-463460</v>
      </c>
      <c r="F256" s="69">
        <f>3000000-1800000</f>
        <v>1200000</v>
      </c>
      <c r="G256" s="69">
        <f t="shared" si="31"/>
        <v>13200000</v>
      </c>
    </row>
    <row r="257" spans="1:7" ht="20.25" x14ac:dyDescent="0.3">
      <c r="A257" s="37">
        <v>2210303</v>
      </c>
      <c r="B257" s="41" t="s">
        <v>154</v>
      </c>
      <c r="C257" s="68">
        <v>3000000</v>
      </c>
      <c r="D257" s="69">
        <v>5000000</v>
      </c>
      <c r="E257" s="69">
        <v>0</v>
      </c>
      <c r="F257" s="69">
        <f>2000000-1000000</f>
        <v>1000000</v>
      </c>
      <c r="G257" s="69">
        <f t="shared" si="31"/>
        <v>6000000</v>
      </c>
    </row>
    <row r="258" spans="1:7" ht="20.25" x14ac:dyDescent="0.3">
      <c r="A258" s="37">
        <v>2210502</v>
      </c>
      <c r="B258" s="41" t="s">
        <v>191</v>
      </c>
      <c r="C258" s="68">
        <v>2700000</v>
      </c>
      <c r="D258" s="69">
        <v>3800000</v>
      </c>
      <c r="E258" s="69">
        <v>1508168</v>
      </c>
      <c r="F258" s="69">
        <v>-1500000</v>
      </c>
      <c r="G258" s="69">
        <f t="shared" si="31"/>
        <v>2300000</v>
      </c>
    </row>
    <row r="259" spans="1:7" ht="20.25" x14ac:dyDescent="0.3">
      <c r="A259" s="37">
        <v>2810205</v>
      </c>
      <c r="B259" s="41" t="s">
        <v>136</v>
      </c>
      <c r="C259" s="68">
        <v>2200000</v>
      </c>
      <c r="D259" s="69">
        <v>1200000</v>
      </c>
      <c r="E259" s="69">
        <v>1800</v>
      </c>
      <c r="F259" s="69"/>
      <c r="G259" s="69">
        <f t="shared" si="31"/>
        <v>1200000</v>
      </c>
    </row>
    <row r="260" spans="1:7" ht="20.25" x14ac:dyDescent="0.3">
      <c r="A260" s="37">
        <v>2211399</v>
      </c>
      <c r="B260" s="41" t="s">
        <v>669</v>
      </c>
      <c r="C260" s="68">
        <v>214000</v>
      </c>
      <c r="D260" s="69">
        <v>216900</v>
      </c>
      <c r="E260" s="69">
        <v>2900</v>
      </c>
      <c r="F260" s="69"/>
      <c r="G260" s="69">
        <f t="shared" si="31"/>
        <v>216900</v>
      </c>
    </row>
    <row r="261" spans="1:7" ht="20.25" x14ac:dyDescent="0.3">
      <c r="A261" s="37">
        <v>2610101</v>
      </c>
      <c r="B261" s="41" t="s">
        <v>62</v>
      </c>
      <c r="C261" s="68">
        <v>7400000</v>
      </c>
      <c r="D261" s="69">
        <v>3000000</v>
      </c>
      <c r="E261" s="69">
        <v>20000</v>
      </c>
      <c r="F261" s="69"/>
      <c r="G261" s="69">
        <f t="shared" si="31"/>
        <v>3000000</v>
      </c>
    </row>
    <row r="262" spans="1:7" ht="20.25" x14ac:dyDescent="0.3">
      <c r="A262" s="37">
        <v>2211306</v>
      </c>
      <c r="B262" s="41" t="s">
        <v>155</v>
      </c>
      <c r="C262" s="68">
        <v>1500000</v>
      </c>
      <c r="D262" s="69">
        <v>1500000</v>
      </c>
      <c r="E262" s="69">
        <v>4300</v>
      </c>
      <c r="F262" s="69"/>
      <c r="G262" s="69">
        <f t="shared" si="31"/>
        <v>1500000</v>
      </c>
    </row>
    <row r="263" spans="1:7" ht="20.25" x14ac:dyDescent="0.3">
      <c r="A263" s="37">
        <v>2211016</v>
      </c>
      <c r="B263" s="41" t="s">
        <v>156</v>
      </c>
      <c r="C263" s="68">
        <v>100000</v>
      </c>
      <c r="D263" s="69">
        <v>100000</v>
      </c>
      <c r="E263" s="69">
        <v>10000</v>
      </c>
      <c r="F263" s="69"/>
      <c r="G263" s="69">
        <f t="shared" si="31"/>
        <v>100000</v>
      </c>
    </row>
    <row r="264" spans="1:7" ht="20.25" x14ac:dyDescent="0.3">
      <c r="A264" s="37">
        <v>2210503</v>
      </c>
      <c r="B264" s="41" t="s">
        <v>37</v>
      </c>
      <c r="C264" s="68">
        <v>140000</v>
      </c>
      <c r="D264" s="69">
        <v>140000</v>
      </c>
      <c r="E264" s="69">
        <v>9960</v>
      </c>
      <c r="F264" s="69"/>
      <c r="G264" s="69">
        <f t="shared" si="31"/>
        <v>140000</v>
      </c>
    </row>
    <row r="265" spans="1:7" ht="20.25" x14ac:dyDescent="0.3">
      <c r="A265" s="37">
        <v>2210504</v>
      </c>
      <c r="B265" s="41" t="s">
        <v>157</v>
      </c>
      <c r="C265" s="68">
        <v>2500000</v>
      </c>
      <c r="D265" s="69">
        <v>3500000</v>
      </c>
      <c r="E265" s="69">
        <v>1717863</v>
      </c>
      <c r="F265" s="75"/>
      <c r="G265" s="69">
        <f t="shared" si="31"/>
        <v>3500000</v>
      </c>
    </row>
    <row r="266" spans="1:7" ht="20.25" x14ac:dyDescent="0.3">
      <c r="A266" s="37">
        <v>2210505</v>
      </c>
      <c r="B266" s="41" t="s">
        <v>158</v>
      </c>
      <c r="C266" s="68">
        <v>231000</v>
      </c>
      <c r="D266" s="69">
        <v>231000</v>
      </c>
      <c r="E266" s="69">
        <v>31320</v>
      </c>
      <c r="F266" s="69"/>
      <c r="G266" s="69">
        <f t="shared" si="31"/>
        <v>231000</v>
      </c>
    </row>
    <row r="267" spans="1:7" ht="20.25" x14ac:dyDescent="0.3">
      <c r="A267" s="37">
        <v>2210801</v>
      </c>
      <c r="B267" s="41" t="s">
        <v>159</v>
      </c>
      <c r="C267" s="68">
        <v>3000000</v>
      </c>
      <c r="D267" s="69">
        <v>5500000</v>
      </c>
      <c r="E267" s="69">
        <v>770</v>
      </c>
      <c r="F267" s="69"/>
      <c r="G267" s="69">
        <f t="shared" si="31"/>
        <v>5500000</v>
      </c>
    </row>
    <row r="268" spans="1:7" ht="20.25" x14ac:dyDescent="0.3">
      <c r="A268" s="37">
        <v>2210802</v>
      </c>
      <c r="B268" s="41" t="s">
        <v>160</v>
      </c>
      <c r="C268" s="68">
        <v>1200000</v>
      </c>
      <c r="D268" s="69">
        <v>2400000</v>
      </c>
      <c r="E268" s="69">
        <v>340</v>
      </c>
      <c r="F268" s="69"/>
      <c r="G268" s="69">
        <f t="shared" si="31"/>
        <v>2400000</v>
      </c>
    </row>
    <row r="269" spans="1:7" ht="20.25" x14ac:dyDescent="0.3">
      <c r="A269" s="37">
        <v>2210904</v>
      </c>
      <c r="B269" s="41" t="s">
        <v>192</v>
      </c>
      <c r="C269" s="68">
        <v>18000000</v>
      </c>
      <c r="D269" s="69">
        <v>18000000</v>
      </c>
      <c r="E269" s="69">
        <v>5190016</v>
      </c>
      <c r="F269" s="69">
        <f>-4000000-1000000</f>
        <v>-5000000</v>
      </c>
      <c r="G269" s="69">
        <f t="shared" si="31"/>
        <v>13000000</v>
      </c>
    </row>
    <row r="270" spans="1:7" ht="20.25" x14ac:dyDescent="0.3">
      <c r="A270" s="37">
        <v>2211201</v>
      </c>
      <c r="B270" s="41" t="s">
        <v>193</v>
      </c>
      <c r="C270" s="68">
        <v>30000000</v>
      </c>
      <c r="D270" s="69">
        <v>45000000</v>
      </c>
      <c r="E270" s="69">
        <v>1631717</v>
      </c>
      <c r="F270" s="69"/>
      <c r="G270" s="69">
        <f t="shared" si="31"/>
        <v>45000000</v>
      </c>
    </row>
    <row r="271" spans="1:7" ht="20.25" x14ac:dyDescent="0.3">
      <c r="A271" s="37">
        <v>2211301</v>
      </c>
      <c r="B271" s="41" t="s">
        <v>194</v>
      </c>
      <c r="C271" s="68">
        <v>2200000</v>
      </c>
      <c r="D271" s="69">
        <v>1100000</v>
      </c>
      <c r="E271" s="69">
        <v>700000</v>
      </c>
      <c r="F271" s="69"/>
      <c r="G271" s="69">
        <f t="shared" si="31"/>
        <v>1100000</v>
      </c>
    </row>
    <row r="272" spans="1:7" ht="20.25" x14ac:dyDescent="0.3">
      <c r="A272" s="37">
        <v>2211101</v>
      </c>
      <c r="B272" s="41" t="s">
        <v>161</v>
      </c>
      <c r="C272" s="68">
        <v>3000000</v>
      </c>
      <c r="D272" s="69">
        <v>4000000</v>
      </c>
      <c r="E272" s="69">
        <v>-29109</v>
      </c>
      <c r="F272" s="69">
        <v>30000</v>
      </c>
      <c r="G272" s="69">
        <f t="shared" si="31"/>
        <v>4030000</v>
      </c>
    </row>
    <row r="273" spans="1:7" ht="20.25" x14ac:dyDescent="0.3">
      <c r="A273" s="37">
        <v>2211103</v>
      </c>
      <c r="B273" s="41" t="s">
        <v>163</v>
      </c>
      <c r="C273" s="68">
        <v>275000</v>
      </c>
      <c r="D273" s="69">
        <v>775000</v>
      </c>
      <c r="E273" s="69">
        <v>117090</v>
      </c>
      <c r="F273" s="69"/>
      <c r="G273" s="69">
        <f t="shared" si="31"/>
        <v>775000</v>
      </c>
    </row>
    <row r="274" spans="1:7" ht="20.25" x14ac:dyDescent="0.3">
      <c r="A274" s="37">
        <v>2220202</v>
      </c>
      <c r="B274" s="41" t="s">
        <v>196</v>
      </c>
      <c r="C274" s="68">
        <v>100000</v>
      </c>
      <c r="D274" s="69">
        <v>100000</v>
      </c>
      <c r="E274" s="69">
        <v>200</v>
      </c>
      <c r="F274" s="69"/>
      <c r="G274" s="69">
        <f t="shared" si="31"/>
        <v>100000</v>
      </c>
    </row>
    <row r="275" spans="1:7" ht="20.25" x14ac:dyDescent="0.3">
      <c r="A275" s="37">
        <v>4110403</v>
      </c>
      <c r="B275" s="41" t="s">
        <v>197</v>
      </c>
      <c r="C275" s="68">
        <v>17420000</v>
      </c>
      <c r="D275" s="69">
        <v>17420000</v>
      </c>
      <c r="E275" s="69">
        <v>0</v>
      </c>
      <c r="F275" s="69"/>
      <c r="G275" s="69">
        <f t="shared" si="31"/>
        <v>17420000</v>
      </c>
    </row>
    <row r="276" spans="1:7" ht="20.25" x14ac:dyDescent="0.3">
      <c r="A276" s="37">
        <v>3111001</v>
      </c>
      <c r="B276" s="41" t="s">
        <v>84</v>
      </c>
      <c r="C276" s="68">
        <v>10000000</v>
      </c>
      <c r="D276" s="69">
        <v>13000000</v>
      </c>
      <c r="E276" s="69">
        <v>519130</v>
      </c>
      <c r="F276" s="75">
        <v>-1300000</v>
      </c>
      <c r="G276" s="69">
        <f t="shared" si="31"/>
        <v>11700000</v>
      </c>
    </row>
    <row r="277" spans="1:7" ht="20.25" x14ac:dyDescent="0.3">
      <c r="A277" s="37">
        <v>4110405</v>
      </c>
      <c r="B277" s="41" t="s">
        <v>198</v>
      </c>
      <c r="C277" s="68">
        <v>13000000</v>
      </c>
      <c r="D277" s="69">
        <v>13000000</v>
      </c>
      <c r="E277" s="69">
        <v>0</v>
      </c>
      <c r="F277" s="69"/>
      <c r="G277" s="69">
        <f t="shared" si="31"/>
        <v>13000000</v>
      </c>
    </row>
    <row r="278" spans="1:7" ht="20.25" x14ac:dyDescent="0.3">
      <c r="A278" s="37">
        <v>2640499</v>
      </c>
      <c r="B278" s="41" t="s">
        <v>622</v>
      </c>
      <c r="C278" s="68"/>
      <c r="D278" s="69">
        <v>5000000</v>
      </c>
      <c r="E278" s="69">
        <v>3354</v>
      </c>
      <c r="F278" s="69"/>
      <c r="G278" s="69">
        <f t="shared" si="31"/>
        <v>5000000</v>
      </c>
    </row>
    <row r="279" spans="1:7" ht="20.25" x14ac:dyDescent="0.3">
      <c r="A279" s="37">
        <v>3111009</v>
      </c>
      <c r="B279" s="41" t="s">
        <v>166</v>
      </c>
      <c r="C279" s="68">
        <v>100000</v>
      </c>
      <c r="D279" s="69">
        <v>100000</v>
      </c>
      <c r="E279" s="69">
        <v>20580</v>
      </c>
      <c r="F279" s="71"/>
      <c r="G279" s="69">
        <f t="shared" si="31"/>
        <v>100000</v>
      </c>
    </row>
    <row r="280" spans="1:7" ht="20.25" x14ac:dyDescent="0.3">
      <c r="A280" s="37">
        <v>2210310</v>
      </c>
      <c r="B280" s="41" t="s">
        <v>195</v>
      </c>
      <c r="C280" s="68">
        <v>2000000</v>
      </c>
      <c r="D280" s="69">
        <v>1997100</v>
      </c>
      <c r="E280" s="69">
        <v>0</v>
      </c>
      <c r="F280" s="71"/>
      <c r="G280" s="69">
        <f t="shared" si="31"/>
        <v>1997100</v>
      </c>
    </row>
    <row r="281" spans="1:7" s="50" customFormat="1" ht="20.25" x14ac:dyDescent="0.3">
      <c r="A281" s="36"/>
      <c r="B281" s="43" t="s">
        <v>199</v>
      </c>
      <c r="C281" s="71">
        <f>SUM(C249:C280)</f>
        <v>144161600</v>
      </c>
      <c r="D281" s="71">
        <f>SUM(D249:D280)</f>
        <v>177161600</v>
      </c>
      <c r="E281" s="71">
        <f>SUM(E249:E280)</f>
        <v>11363374</v>
      </c>
      <c r="F281" s="71">
        <f>SUM(F249:F280)</f>
        <v>2448500</v>
      </c>
      <c r="G281" s="71">
        <f>SUM(G249:G280)</f>
        <v>179610100</v>
      </c>
    </row>
    <row r="282" spans="1:7" s="50" customFormat="1" ht="20.25" x14ac:dyDescent="0.3">
      <c r="A282" s="36"/>
      <c r="B282" s="43" t="s">
        <v>200</v>
      </c>
      <c r="C282" s="71">
        <f>C281+C248</f>
        <v>280212368.81999999</v>
      </c>
      <c r="D282" s="71">
        <f>D281+D248</f>
        <v>354212368.88</v>
      </c>
      <c r="E282" s="71">
        <f>E281+E248</f>
        <v>14447581</v>
      </c>
      <c r="F282" s="71">
        <f>F281+F248</f>
        <v>2448500</v>
      </c>
      <c r="G282" s="71">
        <f>G281+G248</f>
        <v>356660868.88</v>
      </c>
    </row>
    <row r="283" spans="1:7" s="50" customFormat="1" ht="20.25" x14ac:dyDescent="0.3">
      <c r="A283" s="36"/>
      <c r="B283" s="43" t="s">
        <v>612</v>
      </c>
      <c r="C283" s="71"/>
      <c r="D283" s="71"/>
      <c r="E283" s="69"/>
      <c r="F283" s="69"/>
      <c r="G283" s="69">
        <f>D283+F283</f>
        <v>0</v>
      </c>
    </row>
    <row r="284" spans="1:7" ht="20.25" x14ac:dyDescent="0.3">
      <c r="A284" s="37"/>
      <c r="B284" s="43" t="s">
        <v>201</v>
      </c>
      <c r="C284" s="68"/>
      <c r="D284" s="69">
        <v>0</v>
      </c>
      <c r="E284" s="71"/>
      <c r="F284" s="71"/>
      <c r="G284" s="69">
        <f>D284+F284</f>
        <v>0</v>
      </c>
    </row>
    <row r="285" spans="1:7" ht="20.25" x14ac:dyDescent="0.3">
      <c r="A285" s="37">
        <v>3111112</v>
      </c>
      <c r="B285" s="41" t="s">
        <v>202</v>
      </c>
      <c r="C285" s="68">
        <v>10427759</v>
      </c>
      <c r="D285" s="69">
        <v>22427759</v>
      </c>
      <c r="E285" s="75">
        <v>16920259</v>
      </c>
      <c r="F285" s="71"/>
      <c r="G285" s="69">
        <f>D285+F285</f>
        <v>22427759</v>
      </c>
    </row>
    <row r="286" spans="1:7" ht="20.25" x14ac:dyDescent="0.3">
      <c r="A286" s="37">
        <v>2640499</v>
      </c>
      <c r="B286" s="41" t="s">
        <v>670</v>
      </c>
      <c r="C286" s="68"/>
      <c r="D286" s="69"/>
      <c r="E286" s="69"/>
      <c r="F286" s="69">
        <v>8000000</v>
      </c>
      <c r="G286" s="69">
        <f>D286+F286</f>
        <v>8000000</v>
      </c>
    </row>
    <row r="287" spans="1:7" s="50" customFormat="1" ht="20.25" x14ac:dyDescent="0.3">
      <c r="A287" s="37">
        <v>2210310</v>
      </c>
      <c r="B287" s="41" t="s">
        <v>623</v>
      </c>
      <c r="C287" s="68"/>
      <c r="D287" s="69">
        <v>13500000</v>
      </c>
      <c r="E287" s="75">
        <v>2500000</v>
      </c>
      <c r="F287" s="69">
        <v>7000000</v>
      </c>
      <c r="G287" s="69">
        <f>D287+F287</f>
        <v>20500000</v>
      </c>
    </row>
    <row r="288" spans="1:7" s="50" customFormat="1" ht="20.25" x14ac:dyDescent="0.3">
      <c r="A288" s="36"/>
      <c r="B288" s="43" t="s">
        <v>203</v>
      </c>
      <c r="C288" s="72">
        <f>SUM(C285:C287)</f>
        <v>10427759</v>
      </c>
      <c r="D288" s="72">
        <f t="shared" ref="D288" si="32">SUM(D285:D287)</f>
        <v>35927759</v>
      </c>
      <c r="E288" s="72">
        <f t="shared" ref="E288:F288" si="33">SUM(E285:E287)</f>
        <v>19420259</v>
      </c>
      <c r="F288" s="72">
        <f t="shared" si="33"/>
        <v>15000000</v>
      </c>
      <c r="G288" s="72">
        <f>SUM(G285:G287)</f>
        <v>50927759</v>
      </c>
    </row>
    <row r="289" spans="1:7" ht="20.25" x14ac:dyDescent="0.3">
      <c r="A289" s="36"/>
      <c r="B289" s="43" t="s">
        <v>180</v>
      </c>
      <c r="C289" s="71">
        <f>C288+C282</f>
        <v>290640127.81999999</v>
      </c>
      <c r="D289" s="71">
        <f t="shared" ref="D289" si="34">D288+D282</f>
        <v>390140127.88</v>
      </c>
      <c r="E289" s="71">
        <f t="shared" ref="E289:F289" si="35">E288+E282</f>
        <v>33867840</v>
      </c>
      <c r="F289" s="71">
        <f t="shared" si="35"/>
        <v>17448500</v>
      </c>
      <c r="G289" s="71">
        <f>G288+G282</f>
        <v>407588627.88</v>
      </c>
    </row>
    <row r="290" spans="1:7" ht="20.25" x14ac:dyDescent="0.3">
      <c r="A290" s="37"/>
      <c r="B290" s="41"/>
      <c r="C290" s="68"/>
      <c r="D290" s="69">
        <v>0</v>
      </c>
      <c r="E290" s="69"/>
      <c r="F290" s="69"/>
      <c r="G290" s="69">
        <f t="shared" ref="G290:G300" si="36">D290+F290</f>
        <v>0</v>
      </c>
    </row>
    <row r="291" spans="1:7" ht="20.25" x14ac:dyDescent="0.3">
      <c r="A291" s="36" t="s">
        <v>204</v>
      </c>
      <c r="B291" s="43"/>
      <c r="C291" s="72"/>
      <c r="D291" s="69">
        <v>0</v>
      </c>
      <c r="E291" s="69"/>
      <c r="F291" s="69"/>
      <c r="G291" s="69">
        <f t="shared" si="36"/>
        <v>0</v>
      </c>
    </row>
    <row r="292" spans="1:7" ht="20.25" x14ac:dyDescent="0.3">
      <c r="A292" s="36" t="s">
        <v>205</v>
      </c>
      <c r="B292" s="43"/>
      <c r="C292" s="72"/>
      <c r="D292" s="69">
        <v>0</v>
      </c>
      <c r="E292" s="69"/>
      <c r="F292" s="69"/>
      <c r="G292" s="69">
        <f t="shared" si="36"/>
        <v>0</v>
      </c>
    </row>
    <row r="293" spans="1:7" ht="20.25" x14ac:dyDescent="0.3">
      <c r="A293" s="37">
        <v>2110101</v>
      </c>
      <c r="B293" s="41" t="s">
        <v>182</v>
      </c>
      <c r="C293" s="68">
        <v>13701186</v>
      </c>
      <c r="D293" s="69">
        <v>13701186</v>
      </c>
      <c r="E293" s="75">
        <v>994820</v>
      </c>
      <c r="F293" s="69"/>
      <c r="G293" s="69">
        <f t="shared" si="36"/>
        <v>13701186</v>
      </c>
    </row>
    <row r="294" spans="1:7" ht="20.25" x14ac:dyDescent="0.3">
      <c r="A294" s="37">
        <v>2110301</v>
      </c>
      <c r="B294" s="41" t="s">
        <v>183</v>
      </c>
      <c r="C294" s="68">
        <v>4142411</v>
      </c>
      <c r="D294" s="69">
        <v>4142411</v>
      </c>
      <c r="E294" s="75">
        <v>1089286</v>
      </c>
      <c r="F294" s="69"/>
      <c r="G294" s="69">
        <f t="shared" si="36"/>
        <v>4142411</v>
      </c>
    </row>
    <row r="295" spans="1:7" ht="20.25" x14ac:dyDescent="0.3">
      <c r="A295" s="37">
        <v>2110314</v>
      </c>
      <c r="B295" s="41" t="s">
        <v>184</v>
      </c>
      <c r="C295" s="68">
        <v>2188131</v>
      </c>
      <c r="D295" s="69">
        <v>2188130</v>
      </c>
      <c r="E295" s="75">
        <v>18202</v>
      </c>
      <c r="F295" s="69"/>
      <c r="G295" s="69">
        <f t="shared" si="36"/>
        <v>2188130</v>
      </c>
    </row>
    <row r="296" spans="1:7" ht="20.25" x14ac:dyDescent="0.3">
      <c r="A296" s="37">
        <v>2110303</v>
      </c>
      <c r="B296" s="41" t="s">
        <v>206</v>
      </c>
      <c r="C296" s="68">
        <v>753867</v>
      </c>
      <c r="D296" s="69">
        <v>753867</v>
      </c>
      <c r="E296" s="75">
        <v>753867</v>
      </c>
      <c r="F296" s="69"/>
      <c r="G296" s="69">
        <f t="shared" si="36"/>
        <v>753867</v>
      </c>
    </row>
    <row r="297" spans="1:7" ht="20.25" x14ac:dyDescent="0.3">
      <c r="A297" s="37">
        <v>2110312</v>
      </c>
      <c r="B297" s="41" t="s">
        <v>207</v>
      </c>
      <c r="C297" s="68">
        <v>132000</v>
      </c>
      <c r="D297" s="69">
        <v>132000</v>
      </c>
      <c r="E297" s="75">
        <v>132000</v>
      </c>
      <c r="F297" s="69"/>
      <c r="G297" s="69">
        <f t="shared" si="36"/>
        <v>132000</v>
      </c>
    </row>
    <row r="298" spans="1:7" ht="20.25" x14ac:dyDescent="0.3">
      <c r="A298" s="37">
        <v>2110320</v>
      </c>
      <c r="B298" s="41" t="s">
        <v>185</v>
      </c>
      <c r="C298" s="68">
        <v>1963731</v>
      </c>
      <c r="D298" s="69">
        <v>1963731</v>
      </c>
      <c r="E298" s="75">
        <v>233393</v>
      </c>
      <c r="F298" s="71"/>
      <c r="G298" s="69">
        <f t="shared" si="36"/>
        <v>1963731</v>
      </c>
    </row>
    <row r="299" spans="1:7" ht="20.25" x14ac:dyDescent="0.3">
      <c r="A299" s="37">
        <v>2120101</v>
      </c>
      <c r="B299" s="41" t="s">
        <v>208</v>
      </c>
      <c r="C299" s="68">
        <v>23760</v>
      </c>
      <c r="D299" s="69">
        <v>23760</v>
      </c>
      <c r="E299" s="75">
        <v>23760</v>
      </c>
      <c r="F299" s="69"/>
      <c r="G299" s="69">
        <f t="shared" si="36"/>
        <v>23760</v>
      </c>
    </row>
    <row r="300" spans="1:7" s="50" customFormat="1" ht="20.25" x14ac:dyDescent="0.3">
      <c r="A300" s="37">
        <v>2120103</v>
      </c>
      <c r="B300" s="41" t="s">
        <v>209</v>
      </c>
      <c r="C300" s="68">
        <v>9184522</v>
      </c>
      <c r="D300" s="69">
        <v>9184522</v>
      </c>
      <c r="E300" s="75">
        <v>1064556</v>
      </c>
      <c r="F300" s="69"/>
      <c r="G300" s="69">
        <f t="shared" si="36"/>
        <v>9184522</v>
      </c>
    </row>
    <row r="301" spans="1:7" ht="20.25" x14ac:dyDescent="0.3">
      <c r="A301" s="36"/>
      <c r="B301" s="43" t="s">
        <v>210</v>
      </c>
      <c r="C301" s="71">
        <f>SUM(C293:C300)</f>
        <v>32089608</v>
      </c>
      <c r="D301" s="71">
        <f t="shared" ref="D301:F301" si="37">SUM(D293:D300)</f>
        <v>32089607</v>
      </c>
      <c r="E301" s="71">
        <f t="shared" si="37"/>
        <v>4309884</v>
      </c>
      <c r="F301" s="71">
        <f t="shared" si="37"/>
        <v>0</v>
      </c>
      <c r="G301" s="71">
        <f>SUM(G293:G300)</f>
        <v>32089607</v>
      </c>
    </row>
    <row r="302" spans="1:7" ht="20.25" x14ac:dyDescent="0.3">
      <c r="A302" s="36" t="s">
        <v>211</v>
      </c>
      <c r="B302" s="41"/>
      <c r="C302" s="68"/>
      <c r="D302" s="69"/>
      <c r="E302" s="69"/>
      <c r="F302" s="69"/>
      <c r="G302" s="69">
        <f t="shared" ref="G302:G328" si="38">D302+F302</f>
        <v>0</v>
      </c>
    </row>
    <row r="303" spans="1:7" ht="20.25" x14ac:dyDescent="0.3">
      <c r="A303" s="37">
        <v>2210101</v>
      </c>
      <c r="B303" s="41" t="s">
        <v>67</v>
      </c>
      <c r="C303" s="68">
        <v>200000</v>
      </c>
      <c r="D303" s="69">
        <v>20000</v>
      </c>
      <c r="E303" s="75">
        <v>15000</v>
      </c>
      <c r="F303" s="69"/>
      <c r="G303" s="69">
        <f t="shared" si="38"/>
        <v>20000</v>
      </c>
    </row>
    <row r="304" spans="1:7" ht="20.25" x14ac:dyDescent="0.3">
      <c r="A304" s="37">
        <v>2210103</v>
      </c>
      <c r="B304" s="41" t="s">
        <v>147</v>
      </c>
      <c r="C304" s="68">
        <v>50600</v>
      </c>
      <c r="D304" s="69">
        <v>25600</v>
      </c>
      <c r="E304" s="75">
        <v>9500</v>
      </c>
      <c r="F304" s="69">
        <v>-15000</v>
      </c>
      <c r="G304" s="69">
        <f t="shared" si="38"/>
        <v>10600</v>
      </c>
    </row>
    <row r="305" spans="1:7" ht="20.25" x14ac:dyDescent="0.3">
      <c r="A305" s="37">
        <v>2210201</v>
      </c>
      <c r="B305" s="41" t="s">
        <v>148</v>
      </c>
      <c r="C305" s="68">
        <v>110000</v>
      </c>
      <c r="D305" s="69">
        <v>10000</v>
      </c>
      <c r="E305" s="75">
        <v>0</v>
      </c>
      <c r="F305" s="69"/>
      <c r="G305" s="69">
        <f t="shared" si="38"/>
        <v>10000</v>
      </c>
    </row>
    <row r="306" spans="1:7" ht="20.25" x14ac:dyDescent="0.3">
      <c r="A306" s="37">
        <v>2210203</v>
      </c>
      <c r="B306" s="41" t="s">
        <v>150</v>
      </c>
      <c r="C306" s="68">
        <v>55000</v>
      </c>
      <c r="D306" s="75">
        <v>105000</v>
      </c>
      <c r="E306" s="75">
        <v>90000</v>
      </c>
      <c r="F306" s="69">
        <v>-70000</v>
      </c>
      <c r="G306" s="69">
        <f t="shared" si="38"/>
        <v>35000</v>
      </c>
    </row>
    <row r="307" spans="1:7" ht="20.25" x14ac:dyDescent="0.3">
      <c r="A307" s="37">
        <v>2210301</v>
      </c>
      <c r="B307" s="41" t="s">
        <v>152</v>
      </c>
      <c r="C307" s="68">
        <v>1500000</v>
      </c>
      <c r="D307" s="75">
        <v>1525000</v>
      </c>
      <c r="E307" s="75">
        <v>333850</v>
      </c>
      <c r="F307" s="69"/>
      <c r="G307" s="69">
        <f t="shared" si="38"/>
        <v>1525000</v>
      </c>
    </row>
    <row r="308" spans="1:7" ht="20.25" x14ac:dyDescent="0.3">
      <c r="A308" s="37">
        <v>2210302</v>
      </c>
      <c r="B308" s="41" t="s">
        <v>153</v>
      </c>
      <c r="C308" s="68">
        <v>7000000</v>
      </c>
      <c r="D308" s="75">
        <v>9350000</v>
      </c>
      <c r="E308" s="75">
        <v>-69245</v>
      </c>
      <c r="F308" s="69">
        <f>1070000+213187</f>
        <v>1283187</v>
      </c>
      <c r="G308" s="69">
        <f t="shared" si="38"/>
        <v>10633187</v>
      </c>
    </row>
    <row r="309" spans="1:7" ht="20.25" x14ac:dyDescent="0.3">
      <c r="A309" s="37">
        <v>2211399</v>
      </c>
      <c r="B309" s="41" t="s">
        <v>212</v>
      </c>
      <c r="C309" s="68">
        <v>15000000</v>
      </c>
      <c r="D309" s="75">
        <v>13000000</v>
      </c>
      <c r="E309" s="75">
        <v>873100</v>
      </c>
      <c r="F309" s="69"/>
      <c r="G309" s="69">
        <f t="shared" si="38"/>
        <v>13000000</v>
      </c>
    </row>
    <row r="310" spans="1:7" ht="20.25" x14ac:dyDescent="0.3">
      <c r="A310" s="37">
        <v>2210303</v>
      </c>
      <c r="B310" s="41" t="s">
        <v>154</v>
      </c>
      <c r="C310" s="68">
        <v>1100000</v>
      </c>
      <c r="D310" s="75">
        <v>23730000</v>
      </c>
      <c r="E310" s="75">
        <v>84660</v>
      </c>
      <c r="F310" s="69"/>
      <c r="G310" s="69">
        <f t="shared" si="38"/>
        <v>23730000</v>
      </c>
    </row>
    <row r="311" spans="1:7" ht="20.25" x14ac:dyDescent="0.3">
      <c r="A311" s="37">
        <v>2210401</v>
      </c>
      <c r="B311" s="41" t="s">
        <v>628</v>
      </c>
      <c r="C311" s="68">
        <v>0</v>
      </c>
      <c r="D311" s="75">
        <v>3969511</v>
      </c>
      <c r="E311" s="75">
        <v>69511</v>
      </c>
      <c r="F311" s="69">
        <v>-69000</v>
      </c>
      <c r="G311" s="69">
        <f t="shared" si="38"/>
        <v>3900511</v>
      </c>
    </row>
    <row r="312" spans="1:7" ht="20.25" x14ac:dyDescent="0.3">
      <c r="A312" s="37">
        <v>2210402</v>
      </c>
      <c r="B312" s="41" t="s">
        <v>642</v>
      </c>
      <c r="C312" s="68">
        <v>0</v>
      </c>
      <c r="D312" s="69">
        <v>9000000</v>
      </c>
      <c r="E312" s="75">
        <v>923843</v>
      </c>
      <c r="F312" s="69">
        <v>600000</v>
      </c>
      <c r="G312" s="69">
        <f t="shared" si="38"/>
        <v>9600000</v>
      </c>
    </row>
    <row r="313" spans="1:7" ht="20.25" x14ac:dyDescent="0.3">
      <c r="A313" s="37">
        <v>2211306</v>
      </c>
      <c r="B313" s="41" t="s">
        <v>155</v>
      </c>
      <c r="C313" s="68">
        <v>500000</v>
      </c>
      <c r="D313" s="69">
        <v>100000</v>
      </c>
      <c r="E313" s="75">
        <v>100000</v>
      </c>
      <c r="F313" s="69">
        <v>-80000</v>
      </c>
      <c r="G313" s="69">
        <f t="shared" si="38"/>
        <v>20000</v>
      </c>
    </row>
    <row r="314" spans="1:7" ht="20.25" x14ac:dyDescent="0.3">
      <c r="A314" s="37">
        <v>2211016</v>
      </c>
      <c r="B314" s="41" t="s">
        <v>156</v>
      </c>
      <c r="C314" s="68">
        <v>300000</v>
      </c>
      <c r="D314" s="69">
        <v>0</v>
      </c>
      <c r="E314" s="75">
        <v>0</v>
      </c>
      <c r="F314" s="69"/>
      <c r="G314" s="69">
        <f t="shared" si="38"/>
        <v>0</v>
      </c>
    </row>
    <row r="315" spans="1:7" ht="20.25" x14ac:dyDescent="0.3">
      <c r="A315" s="37">
        <v>2210502</v>
      </c>
      <c r="B315" s="41" t="s">
        <v>74</v>
      </c>
      <c r="C315" s="68">
        <v>4000000</v>
      </c>
      <c r="D315" s="69">
        <v>3000000</v>
      </c>
      <c r="E315" s="75">
        <v>966340</v>
      </c>
      <c r="F315" s="69">
        <v>-66000</v>
      </c>
      <c r="G315" s="69">
        <f t="shared" si="38"/>
        <v>2934000</v>
      </c>
    </row>
    <row r="316" spans="1:7" ht="20.25" x14ac:dyDescent="0.3">
      <c r="A316" s="37">
        <v>2210503</v>
      </c>
      <c r="B316" s="41" t="s">
        <v>37</v>
      </c>
      <c r="C316" s="68">
        <v>50000</v>
      </c>
      <c r="D316" s="69">
        <v>50000</v>
      </c>
      <c r="E316" s="75">
        <v>12000</v>
      </c>
      <c r="F316" s="69"/>
      <c r="G316" s="69">
        <f t="shared" si="38"/>
        <v>50000</v>
      </c>
    </row>
    <row r="317" spans="1:7" ht="20.25" x14ac:dyDescent="0.3">
      <c r="A317" s="37">
        <v>2210504</v>
      </c>
      <c r="B317" s="41" t="s">
        <v>157</v>
      </c>
      <c r="C317" s="68">
        <v>3897650</v>
      </c>
      <c r="D317" s="68">
        <v>3397650</v>
      </c>
      <c r="E317" s="75">
        <v>19519</v>
      </c>
      <c r="F317" s="69">
        <v>-600000</v>
      </c>
      <c r="G317" s="69">
        <f t="shared" si="38"/>
        <v>2797650</v>
      </c>
    </row>
    <row r="318" spans="1:7" ht="20.25" x14ac:dyDescent="0.3">
      <c r="A318" s="37">
        <v>2210801</v>
      </c>
      <c r="B318" s="41" t="s">
        <v>159</v>
      </c>
      <c r="C318" s="68">
        <v>3000000</v>
      </c>
      <c r="D318" s="69">
        <v>5500000</v>
      </c>
      <c r="E318" s="75">
        <v>1504555</v>
      </c>
      <c r="F318" s="69">
        <v>-188488</v>
      </c>
      <c r="G318" s="69">
        <f t="shared" si="38"/>
        <v>5311512</v>
      </c>
    </row>
    <row r="319" spans="1:7" ht="20.25" x14ac:dyDescent="0.3">
      <c r="A319" s="37">
        <v>2210802</v>
      </c>
      <c r="B319" s="41" t="s">
        <v>160</v>
      </c>
      <c r="C319" s="68">
        <v>1100000</v>
      </c>
      <c r="D319" s="69">
        <v>6200000</v>
      </c>
      <c r="E319" s="75">
        <v>1210</v>
      </c>
      <c r="F319" s="69"/>
      <c r="G319" s="69">
        <f t="shared" si="38"/>
        <v>6200000</v>
      </c>
    </row>
    <row r="320" spans="1:7" ht="20.25" x14ac:dyDescent="0.3">
      <c r="A320" s="37">
        <v>2211301</v>
      </c>
      <c r="B320" s="41" t="s">
        <v>194</v>
      </c>
      <c r="C320" s="68">
        <v>330000</v>
      </c>
      <c r="D320" s="69">
        <v>130000</v>
      </c>
      <c r="E320" s="75">
        <v>130000</v>
      </c>
      <c r="F320" s="69">
        <v>-100000</v>
      </c>
      <c r="G320" s="69">
        <f t="shared" si="38"/>
        <v>30000</v>
      </c>
    </row>
    <row r="321" spans="1:7" ht="20.25" x14ac:dyDescent="0.3">
      <c r="A321" s="37">
        <v>2211101</v>
      </c>
      <c r="B321" s="41" t="s">
        <v>161</v>
      </c>
      <c r="C321" s="68">
        <v>2000000</v>
      </c>
      <c r="D321" s="75">
        <v>1300000</v>
      </c>
      <c r="E321" s="75">
        <v>135220</v>
      </c>
      <c r="F321" s="69">
        <v>100000</v>
      </c>
      <c r="G321" s="69">
        <f t="shared" si="38"/>
        <v>1400000</v>
      </c>
    </row>
    <row r="322" spans="1:7" ht="20.25" x14ac:dyDescent="0.3">
      <c r="A322" s="37">
        <v>2211103</v>
      </c>
      <c r="B322" s="41" t="s">
        <v>163</v>
      </c>
      <c r="C322" s="68">
        <v>660000</v>
      </c>
      <c r="D322" s="69">
        <v>660000</v>
      </c>
      <c r="E322" s="75">
        <v>300000</v>
      </c>
      <c r="F322" s="69">
        <v>-300000</v>
      </c>
      <c r="G322" s="69">
        <f t="shared" si="38"/>
        <v>360000</v>
      </c>
    </row>
    <row r="323" spans="1:7" ht="20.25" x14ac:dyDescent="0.3">
      <c r="A323" s="37">
        <v>2810199</v>
      </c>
      <c r="B323" s="52" t="s">
        <v>646</v>
      </c>
      <c r="C323" s="68">
        <v>10000000</v>
      </c>
      <c r="D323" s="69">
        <v>12400000</v>
      </c>
      <c r="E323" s="75">
        <v>81960</v>
      </c>
      <c r="F323" s="69">
        <v>1000000</v>
      </c>
      <c r="G323" s="69">
        <f t="shared" si="38"/>
        <v>13400000</v>
      </c>
    </row>
    <row r="324" spans="1:7" ht="20.25" x14ac:dyDescent="0.3">
      <c r="A324" s="37">
        <v>2220202</v>
      </c>
      <c r="B324" s="41" t="s">
        <v>196</v>
      </c>
      <c r="C324" s="68">
        <v>250000</v>
      </c>
      <c r="D324" s="69">
        <v>100000</v>
      </c>
      <c r="E324" s="75">
        <v>55000</v>
      </c>
      <c r="F324" s="69">
        <v>-55000</v>
      </c>
      <c r="G324" s="69">
        <f t="shared" si="38"/>
        <v>45000</v>
      </c>
    </row>
    <row r="325" spans="1:7" ht="20.25" x14ac:dyDescent="0.3">
      <c r="A325" s="37">
        <v>2210799</v>
      </c>
      <c r="B325" s="41" t="s">
        <v>645</v>
      </c>
      <c r="C325" s="68">
        <v>44888193</v>
      </c>
      <c r="D325" s="75">
        <v>41600000</v>
      </c>
      <c r="E325" s="75">
        <v>29152267</v>
      </c>
      <c r="F325" s="69">
        <v>9435926</v>
      </c>
      <c r="G325" s="69">
        <f t="shared" si="38"/>
        <v>51035926</v>
      </c>
    </row>
    <row r="326" spans="1:7" s="50" customFormat="1" ht="20.25" x14ac:dyDescent="0.3">
      <c r="A326" s="37">
        <v>3111009</v>
      </c>
      <c r="B326" s="41" t="s">
        <v>166</v>
      </c>
      <c r="C326" s="68">
        <v>1000000</v>
      </c>
      <c r="D326" s="69">
        <v>1000000</v>
      </c>
      <c r="E326" s="75">
        <v>1000000</v>
      </c>
      <c r="F326" s="69">
        <v>-1000000</v>
      </c>
      <c r="G326" s="69">
        <f t="shared" si="38"/>
        <v>0</v>
      </c>
    </row>
    <row r="327" spans="1:7" s="50" customFormat="1" ht="20.25" x14ac:dyDescent="0.3">
      <c r="A327" s="37">
        <v>3111001</v>
      </c>
      <c r="B327" s="41" t="s">
        <v>686</v>
      </c>
      <c r="C327" s="68">
        <v>0</v>
      </c>
      <c r="D327" s="69">
        <v>1760000</v>
      </c>
      <c r="E327" s="75">
        <v>0</v>
      </c>
      <c r="F327" s="71">
        <v>0</v>
      </c>
      <c r="G327" s="69">
        <f t="shared" si="38"/>
        <v>1760000</v>
      </c>
    </row>
    <row r="328" spans="1:7" s="50" customFormat="1" ht="20.25" x14ac:dyDescent="0.3">
      <c r="A328" s="37">
        <v>3111002</v>
      </c>
      <c r="B328" s="41" t="s">
        <v>687</v>
      </c>
      <c r="C328" s="68">
        <v>0</v>
      </c>
      <c r="D328" s="69">
        <v>7828193</v>
      </c>
      <c r="E328" s="75">
        <v>0</v>
      </c>
      <c r="F328" s="71">
        <v>0</v>
      </c>
      <c r="G328" s="69">
        <f t="shared" si="38"/>
        <v>7828193</v>
      </c>
    </row>
    <row r="329" spans="1:7" s="50" customFormat="1" ht="20.25" x14ac:dyDescent="0.3">
      <c r="A329" s="36"/>
      <c r="B329" s="43" t="s">
        <v>213</v>
      </c>
      <c r="C329" s="71">
        <f>SUM(C303:C328)</f>
        <v>96991443</v>
      </c>
      <c r="D329" s="71">
        <f>SUM(D303:D328)</f>
        <v>145760954</v>
      </c>
      <c r="E329" s="71">
        <f>SUM(E303:E328)</f>
        <v>35788290</v>
      </c>
      <c r="F329" s="71">
        <f t="shared" ref="F329:G329" si="39">SUM(F303:F328)</f>
        <v>9875625</v>
      </c>
      <c r="G329" s="71">
        <f t="shared" si="39"/>
        <v>155636579</v>
      </c>
    </row>
    <row r="330" spans="1:7" s="50" customFormat="1" ht="20.25" x14ac:dyDescent="0.3">
      <c r="A330" s="36" t="s">
        <v>214</v>
      </c>
      <c r="B330" s="43"/>
      <c r="C330" s="72">
        <f>C325-E325</f>
        <v>15735926</v>
      </c>
      <c r="D330" s="69"/>
      <c r="E330" s="71"/>
      <c r="F330" s="71"/>
      <c r="G330" s="69">
        <f>D330+F330</f>
        <v>0</v>
      </c>
    </row>
    <row r="331" spans="1:7" ht="20.25" x14ac:dyDescent="0.3">
      <c r="A331" s="36" t="s">
        <v>215</v>
      </c>
      <c r="B331" s="43"/>
      <c r="C331" s="72"/>
      <c r="D331" s="71"/>
      <c r="E331" s="69"/>
      <c r="F331" s="69"/>
      <c r="G331" s="69">
        <f>D331+F331</f>
        <v>0</v>
      </c>
    </row>
    <row r="332" spans="1:7" s="50" customFormat="1" ht="20.25" x14ac:dyDescent="0.3">
      <c r="A332" s="37">
        <v>2640499</v>
      </c>
      <c r="B332" s="41" t="s">
        <v>216</v>
      </c>
      <c r="C332" s="68">
        <v>5500000</v>
      </c>
      <c r="D332" s="69">
        <v>2500000</v>
      </c>
      <c r="E332" s="75">
        <v>1500000</v>
      </c>
      <c r="F332" s="69">
        <v>-1500000</v>
      </c>
      <c r="G332" s="69">
        <f>D332+F332</f>
        <v>1000000</v>
      </c>
    </row>
    <row r="333" spans="1:7" ht="20.25" x14ac:dyDescent="0.3">
      <c r="A333" s="36" t="s">
        <v>217</v>
      </c>
      <c r="B333" s="43"/>
      <c r="C333" s="72">
        <f>SUM(C332)</f>
        <v>5500000</v>
      </c>
      <c r="D333" s="72">
        <f t="shared" ref="D333:F333" si="40">SUM(D332)</f>
        <v>2500000</v>
      </c>
      <c r="E333" s="72">
        <f t="shared" si="40"/>
        <v>1500000</v>
      </c>
      <c r="F333" s="72">
        <f t="shared" si="40"/>
        <v>-1500000</v>
      </c>
      <c r="G333" s="72">
        <f>SUM(G332)</f>
        <v>1000000</v>
      </c>
    </row>
    <row r="334" spans="1:7" ht="20.25" x14ac:dyDescent="0.3">
      <c r="A334" s="36" t="s">
        <v>218</v>
      </c>
      <c r="B334" s="41"/>
      <c r="C334" s="68"/>
      <c r="D334" s="69">
        <v>0</v>
      </c>
      <c r="E334" s="71"/>
      <c r="F334" s="71"/>
      <c r="G334" s="69">
        <f>D334+F334</f>
        <v>0</v>
      </c>
    </row>
    <row r="335" spans="1:7" ht="20.25" x14ac:dyDescent="0.3">
      <c r="A335" s="37">
        <v>2211011</v>
      </c>
      <c r="B335" s="41" t="s">
        <v>219</v>
      </c>
      <c r="C335" s="68">
        <v>7000000</v>
      </c>
      <c r="D335" s="75">
        <v>1000000</v>
      </c>
      <c r="E335" s="75">
        <v>1000000</v>
      </c>
      <c r="F335" s="69">
        <v>3000000</v>
      </c>
      <c r="G335" s="69">
        <f>D335+F335</f>
        <v>4000000</v>
      </c>
    </row>
    <row r="336" spans="1:7" ht="20.25" x14ac:dyDescent="0.3">
      <c r="A336" s="36" t="s">
        <v>220</v>
      </c>
      <c r="B336" s="43"/>
      <c r="C336" s="72">
        <f>SUM(C335:C335)</f>
        <v>7000000</v>
      </c>
      <c r="D336" s="72">
        <f>SUM(D335:D335)</f>
        <v>1000000</v>
      </c>
      <c r="E336" s="72">
        <f>SUM(E335:E335)</f>
        <v>1000000</v>
      </c>
      <c r="F336" s="72">
        <f>SUM(F335:F335)</f>
        <v>3000000</v>
      </c>
      <c r="G336" s="72">
        <f>SUM(G335:G335)</f>
        <v>4000000</v>
      </c>
    </row>
    <row r="337" spans="1:7" ht="20.25" x14ac:dyDescent="0.3">
      <c r="A337" s="36" t="s">
        <v>221</v>
      </c>
      <c r="B337" s="41"/>
      <c r="C337" s="68"/>
      <c r="D337" s="69">
        <v>0</v>
      </c>
      <c r="E337" s="71"/>
      <c r="F337" s="71"/>
      <c r="G337" s="69">
        <f>D337+F337</f>
        <v>0</v>
      </c>
    </row>
    <row r="338" spans="1:7" ht="20.25" x14ac:dyDescent="0.3">
      <c r="A338" s="37">
        <v>2211023</v>
      </c>
      <c r="B338" s="41" t="s">
        <v>644</v>
      </c>
      <c r="C338" s="68">
        <v>5000000</v>
      </c>
      <c r="D338" s="69">
        <v>2000000</v>
      </c>
      <c r="E338" s="75">
        <v>2000000</v>
      </c>
      <c r="F338" s="69">
        <v>-2000000</v>
      </c>
      <c r="G338" s="69">
        <f>D338+F338</f>
        <v>0</v>
      </c>
    </row>
    <row r="339" spans="1:7" s="50" customFormat="1" ht="20.25" x14ac:dyDescent="0.3">
      <c r="A339" s="37">
        <v>3111499</v>
      </c>
      <c r="B339" s="41" t="s">
        <v>643</v>
      </c>
      <c r="C339" s="68">
        <v>4805000</v>
      </c>
      <c r="D339" s="69">
        <v>3005000</v>
      </c>
      <c r="E339" s="75">
        <v>2005000</v>
      </c>
      <c r="F339" s="69">
        <v>-1000000</v>
      </c>
      <c r="G339" s="69">
        <f>D339+F339</f>
        <v>2005000</v>
      </c>
    </row>
    <row r="340" spans="1:7" s="50" customFormat="1" ht="20.25" x14ac:dyDescent="0.3">
      <c r="A340" s="36" t="s">
        <v>222</v>
      </c>
      <c r="B340" s="43"/>
      <c r="C340" s="72">
        <f>SUM(C338:C339)</f>
        <v>9805000</v>
      </c>
      <c r="D340" s="72">
        <f>SUM(D338:D339)</f>
        <v>5005000</v>
      </c>
      <c r="E340" s="72">
        <f t="shared" ref="E340:F340" si="41">SUM(E338:E339)</f>
        <v>4005000</v>
      </c>
      <c r="F340" s="91">
        <f t="shared" si="41"/>
        <v>-3000000</v>
      </c>
      <c r="G340" s="72">
        <f>SUM(G338:G339)</f>
        <v>2005000</v>
      </c>
    </row>
    <row r="341" spans="1:7" s="50" customFormat="1" ht="20.25" x14ac:dyDescent="0.3">
      <c r="A341" s="36" t="s">
        <v>223</v>
      </c>
      <c r="B341" s="43"/>
      <c r="C341" s="72">
        <f>C340+C336+C333</f>
        <v>22305000</v>
      </c>
      <c r="D341" s="72">
        <f>D340+D336+D333</f>
        <v>8505000</v>
      </c>
      <c r="E341" s="72">
        <f>E340+E336+E333</f>
        <v>6505000</v>
      </c>
      <c r="F341" s="72">
        <f>F340+F336+F333</f>
        <v>-1500000</v>
      </c>
      <c r="G341" s="72">
        <f>G340+G336+G333</f>
        <v>7005000</v>
      </c>
    </row>
    <row r="342" spans="1:7" s="50" customFormat="1" ht="20.25" x14ac:dyDescent="0.3">
      <c r="A342" s="36"/>
      <c r="B342" s="43" t="s">
        <v>224</v>
      </c>
      <c r="C342" s="72">
        <f>C341+C329</f>
        <v>119296443</v>
      </c>
      <c r="D342" s="72">
        <f>D341+D329</f>
        <v>154265954</v>
      </c>
      <c r="E342" s="72">
        <f>E341+E329</f>
        <v>42293290</v>
      </c>
      <c r="F342" s="72">
        <f>F341+F329</f>
        <v>8375625</v>
      </c>
      <c r="G342" s="72">
        <f>G341+G329</f>
        <v>162641579</v>
      </c>
    </row>
    <row r="343" spans="1:7" ht="20.25" x14ac:dyDescent="0.3">
      <c r="A343" s="36" t="s">
        <v>225</v>
      </c>
      <c r="B343" s="43"/>
      <c r="C343" s="72">
        <f>C342+C301</f>
        <v>151386051</v>
      </c>
      <c r="D343" s="72">
        <f>D342+D301</f>
        <v>186355561</v>
      </c>
      <c r="E343" s="72">
        <f>E342+E301</f>
        <v>46603174</v>
      </c>
      <c r="F343" s="72">
        <f>F342+F301</f>
        <v>8375625</v>
      </c>
      <c r="G343" s="72">
        <f>G342+G301</f>
        <v>194731186</v>
      </c>
    </row>
    <row r="344" spans="1:7" s="50" customFormat="1" ht="20.25" x14ac:dyDescent="0.3">
      <c r="A344" s="37"/>
      <c r="B344" s="41"/>
      <c r="C344" s="68"/>
      <c r="D344" s="69"/>
      <c r="E344" s="73"/>
      <c r="F344" s="69"/>
      <c r="G344" s="69">
        <f t="shared" ref="G344:G355" si="42">D344+F344</f>
        <v>0</v>
      </c>
    </row>
    <row r="345" spans="1:7" ht="20.25" x14ac:dyDescent="0.3">
      <c r="A345" s="36"/>
      <c r="B345" s="43" t="s">
        <v>226</v>
      </c>
      <c r="C345" s="72"/>
      <c r="D345" s="69">
        <v>0</v>
      </c>
      <c r="E345" s="69"/>
      <c r="F345" s="69"/>
      <c r="G345" s="69">
        <f t="shared" si="42"/>
        <v>0</v>
      </c>
    </row>
    <row r="346" spans="1:7" ht="20.25" x14ac:dyDescent="0.3">
      <c r="A346" s="37"/>
      <c r="B346" s="43" t="s">
        <v>227</v>
      </c>
      <c r="C346" s="68"/>
      <c r="D346" s="69">
        <v>0</v>
      </c>
      <c r="E346" s="69"/>
      <c r="F346" s="69"/>
      <c r="G346" s="69">
        <f t="shared" si="42"/>
        <v>0</v>
      </c>
    </row>
    <row r="347" spans="1:7" ht="20.25" x14ac:dyDescent="0.3">
      <c r="A347" s="37">
        <v>2110101</v>
      </c>
      <c r="B347" s="41" t="s">
        <v>228</v>
      </c>
      <c r="C347" s="68">
        <v>72529159</v>
      </c>
      <c r="D347" s="69">
        <v>82529159</v>
      </c>
      <c r="E347" s="75">
        <v>3466</v>
      </c>
      <c r="F347" s="69"/>
      <c r="G347" s="69">
        <f t="shared" si="42"/>
        <v>82529159</v>
      </c>
    </row>
    <row r="348" spans="1:7" ht="20.25" x14ac:dyDescent="0.3">
      <c r="A348" s="37">
        <v>2110202</v>
      </c>
      <c r="B348" s="41" t="s">
        <v>229</v>
      </c>
      <c r="C348" s="68">
        <v>15000000</v>
      </c>
      <c r="D348" s="69">
        <v>32000000</v>
      </c>
      <c r="E348" s="75">
        <v>1096660</v>
      </c>
      <c r="F348" s="69"/>
      <c r="G348" s="69">
        <f t="shared" si="42"/>
        <v>32000000</v>
      </c>
    </row>
    <row r="349" spans="1:7" ht="20.25" x14ac:dyDescent="0.3">
      <c r="A349" s="37">
        <v>2120101</v>
      </c>
      <c r="B349" s="41" t="s">
        <v>88</v>
      </c>
      <c r="C349" s="68">
        <v>278400</v>
      </c>
      <c r="D349" s="69">
        <v>278400</v>
      </c>
      <c r="E349" s="75">
        <v>262969</v>
      </c>
      <c r="F349" s="69"/>
      <c r="G349" s="69">
        <f t="shared" si="42"/>
        <v>278400</v>
      </c>
    </row>
    <row r="350" spans="1:7" ht="20.25" x14ac:dyDescent="0.3">
      <c r="A350" s="37">
        <v>2120103</v>
      </c>
      <c r="B350" s="41" t="s">
        <v>209</v>
      </c>
      <c r="C350" s="68">
        <v>2300000</v>
      </c>
      <c r="D350" s="69">
        <v>2300000</v>
      </c>
      <c r="E350" s="75">
        <v>671755</v>
      </c>
      <c r="F350" s="69"/>
      <c r="G350" s="69">
        <f t="shared" si="42"/>
        <v>2300000</v>
      </c>
    </row>
    <row r="351" spans="1:7" ht="20.25" x14ac:dyDescent="0.3">
      <c r="A351" s="37">
        <v>2710102</v>
      </c>
      <c r="B351" s="41" t="s">
        <v>230</v>
      </c>
      <c r="C351" s="68">
        <v>1000000</v>
      </c>
      <c r="D351" s="69">
        <v>1000000</v>
      </c>
      <c r="E351" s="75">
        <v>1000000</v>
      </c>
      <c r="F351" s="69"/>
      <c r="G351" s="69">
        <f t="shared" si="42"/>
        <v>1000000</v>
      </c>
    </row>
    <row r="352" spans="1:7" ht="20.25" x14ac:dyDescent="0.3">
      <c r="A352" s="37">
        <v>2110301</v>
      </c>
      <c r="B352" s="41" t="s">
        <v>183</v>
      </c>
      <c r="C352" s="68">
        <v>10000000</v>
      </c>
      <c r="D352" s="69">
        <v>15000000</v>
      </c>
      <c r="E352" s="75">
        <v>1373098</v>
      </c>
      <c r="F352" s="69"/>
      <c r="G352" s="69">
        <f t="shared" si="42"/>
        <v>15000000</v>
      </c>
    </row>
    <row r="353" spans="1:7" ht="20.25" x14ac:dyDescent="0.3">
      <c r="A353" s="37">
        <v>2110320</v>
      </c>
      <c r="B353" s="41" t="s">
        <v>185</v>
      </c>
      <c r="C353" s="68">
        <v>4000000</v>
      </c>
      <c r="D353" s="69">
        <v>4000000</v>
      </c>
      <c r="E353" s="75">
        <v>299672</v>
      </c>
      <c r="F353" s="71"/>
      <c r="G353" s="69">
        <f t="shared" si="42"/>
        <v>4000000</v>
      </c>
    </row>
    <row r="354" spans="1:7" ht="20.25" x14ac:dyDescent="0.3">
      <c r="A354" s="37">
        <v>2110314</v>
      </c>
      <c r="B354" s="41" t="s">
        <v>231</v>
      </c>
      <c r="C354" s="68">
        <v>6700000</v>
      </c>
      <c r="D354" s="69">
        <v>11700000</v>
      </c>
      <c r="E354" s="75">
        <v>371702</v>
      </c>
      <c r="F354" s="71"/>
      <c r="G354" s="69">
        <f t="shared" si="42"/>
        <v>11700000</v>
      </c>
    </row>
    <row r="355" spans="1:7" s="50" customFormat="1" ht="20.25" x14ac:dyDescent="0.3">
      <c r="A355" s="37">
        <v>2110312</v>
      </c>
      <c r="B355" s="41" t="s">
        <v>22</v>
      </c>
      <c r="C355" s="68">
        <v>2370000</v>
      </c>
      <c r="D355" s="69">
        <v>2370000</v>
      </c>
      <c r="E355" s="75">
        <v>315966</v>
      </c>
      <c r="F355" s="69"/>
      <c r="G355" s="69">
        <f t="shared" si="42"/>
        <v>2370000</v>
      </c>
    </row>
    <row r="356" spans="1:7" s="50" customFormat="1" ht="20.25" x14ac:dyDescent="0.3">
      <c r="A356" s="36"/>
      <c r="B356" s="43" t="s">
        <v>232</v>
      </c>
      <c r="C356" s="71">
        <f>SUM(C347:C355)</f>
        <v>114177559</v>
      </c>
      <c r="D356" s="71">
        <f t="shared" ref="D356:F356" si="43">SUM(D347:D355)</f>
        <v>151177559</v>
      </c>
      <c r="E356" s="71">
        <f t="shared" si="43"/>
        <v>5395288</v>
      </c>
      <c r="F356" s="71">
        <f t="shared" si="43"/>
        <v>0</v>
      </c>
      <c r="G356" s="71">
        <f>SUM(G347:G355)</f>
        <v>151177559</v>
      </c>
    </row>
    <row r="357" spans="1:7" ht="20.25" x14ac:dyDescent="0.3">
      <c r="A357" s="36"/>
      <c r="B357" s="43" t="s">
        <v>233</v>
      </c>
      <c r="C357" s="72"/>
      <c r="D357" s="69">
        <v>0</v>
      </c>
      <c r="E357" s="69"/>
      <c r="F357" s="69"/>
      <c r="G357" s="69">
        <f t="shared" ref="G357:G388" si="44">D357+F357</f>
        <v>0</v>
      </c>
    </row>
    <row r="358" spans="1:7" ht="20.25" x14ac:dyDescent="0.3">
      <c r="A358" s="37">
        <v>2210101</v>
      </c>
      <c r="B358" s="41" t="s">
        <v>67</v>
      </c>
      <c r="C358" s="68">
        <v>120000</v>
      </c>
      <c r="D358" s="69">
        <v>39750</v>
      </c>
      <c r="E358" s="69">
        <v>0</v>
      </c>
      <c r="F358" s="69"/>
      <c r="G358" s="69">
        <f t="shared" si="44"/>
        <v>39750</v>
      </c>
    </row>
    <row r="359" spans="1:7" ht="20.25" x14ac:dyDescent="0.3">
      <c r="A359" s="37">
        <v>2210102</v>
      </c>
      <c r="B359" s="41" t="s">
        <v>146</v>
      </c>
      <c r="C359" s="68">
        <v>40000</v>
      </c>
      <c r="D359" s="69">
        <v>40000</v>
      </c>
      <c r="E359" s="75">
        <v>40000</v>
      </c>
      <c r="F359" s="69"/>
      <c r="G359" s="69">
        <f t="shared" si="44"/>
        <v>40000</v>
      </c>
    </row>
    <row r="360" spans="1:7" ht="20.25" x14ac:dyDescent="0.3">
      <c r="A360" s="37">
        <v>2210201</v>
      </c>
      <c r="B360" s="41" t="s">
        <v>148</v>
      </c>
      <c r="C360" s="68">
        <v>20000</v>
      </c>
      <c r="D360" s="69">
        <v>20000</v>
      </c>
      <c r="E360" s="75">
        <v>20000</v>
      </c>
      <c r="F360" s="69"/>
      <c r="G360" s="69">
        <f t="shared" si="44"/>
        <v>20000</v>
      </c>
    </row>
    <row r="361" spans="1:7" ht="20.25" x14ac:dyDescent="0.3">
      <c r="A361" s="37">
        <v>2210203</v>
      </c>
      <c r="B361" s="41" t="s">
        <v>150</v>
      </c>
      <c r="C361" s="68">
        <v>50000</v>
      </c>
      <c r="D361" s="69">
        <v>50000</v>
      </c>
      <c r="E361" s="75">
        <v>46710</v>
      </c>
      <c r="F361" s="69"/>
      <c r="G361" s="69">
        <f t="shared" si="44"/>
        <v>50000</v>
      </c>
    </row>
    <row r="362" spans="1:7" ht="20.25" x14ac:dyDescent="0.3">
      <c r="A362" s="37">
        <v>2210301</v>
      </c>
      <c r="B362" s="41" t="s">
        <v>152</v>
      </c>
      <c r="C362" s="68">
        <v>600000</v>
      </c>
      <c r="D362" s="69">
        <v>600000</v>
      </c>
      <c r="E362" s="75">
        <v>75216</v>
      </c>
      <c r="F362" s="69"/>
      <c r="G362" s="69">
        <f t="shared" si="44"/>
        <v>600000</v>
      </c>
    </row>
    <row r="363" spans="1:7" ht="20.25" x14ac:dyDescent="0.3">
      <c r="A363" s="37">
        <v>2210399</v>
      </c>
      <c r="B363" s="41" t="s">
        <v>234</v>
      </c>
      <c r="C363" s="68">
        <v>1200000</v>
      </c>
      <c r="D363" s="69">
        <v>1400000</v>
      </c>
      <c r="E363" s="75">
        <v>47070</v>
      </c>
      <c r="F363" s="69"/>
      <c r="G363" s="69">
        <f t="shared" si="44"/>
        <v>1400000</v>
      </c>
    </row>
    <row r="364" spans="1:7" ht="20.25" x14ac:dyDescent="0.3">
      <c r="A364" s="37">
        <v>2210502</v>
      </c>
      <c r="B364" s="41" t="s">
        <v>74</v>
      </c>
      <c r="C364" s="68">
        <v>137526</v>
      </c>
      <c r="D364" s="69">
        <v>137526</v>
      </c>
      <c r="E364" s="75">
        <v>22776</v>
      </c>
      <c r="F364" s="69"/>
      <c r="G364" s="69">
        <f t="shared" si="44"/>
        <v>137526</v>
      </c>
    </row>
    <row r="365" spans="1:7" ht="20.25" x14ac:dyDescent="0.3">
      <c r="A365" s="37">
        <v>2210503</v>
      </c>
      <c r="B365" s="41" t="s">
        <v>37</v>
      </c>
      <c r="C365" s="68">
        <v>85797</v>
      </c>
      <c r="D365" s="69">
        <v>85797</v>
      </c>
      <c r="E365" s="75">
        <v>60657</v>
      </c>
      <c r="F365" s="69"/>
      <c r="G365" s="69">
        <f t="shared" si="44"/>
        <v>85797</v>
      </c>
    </row>
    <row r="366" spans="1:7" ht="20.25" x14ac:dyDescent="0.3">
      <c r="A366" s="37">
        <v>2210504</v>
      </c>
      <c r="B366" s="41" t="s">
        <v>157</v>
      </c>
      <c r="C366" s="68">
        <v>275088</v>
      </c>
      <c r="D366" s="69">
        <v>275088</v>
      </c>
      <c r="E366" s="75">
        <v>70088</v>
      </c>
      <c r="F366" s="69">
        <v>-60000</v>
      </c>
      <c r="G366" s="69">
        <f t="shared" si="44"/>
        <v>215088</v>
      </c>
    </row>
    <row r="367" spans="1:7" ht="20.25" x14ac:dyDescent="0.3">
      <c r="A367" s="37">
        <v>2210505</v>
      </c>
      <c r="B367" s="41" t="s">
        <v>158</v>
      </c>
      <c r="C367" s="68">
        <v>38487</v>
      </c>
      <c r="D367" s="69">
        <v>38487</v>
      </c>
      <c r="E367" s="75">
        <v>38487</v>
      </c>
      <c r="F367" s="69"/>
      <c r="G367" s="69">
        <f t="shared" si="44"/>
        <v>38487</v>
      </c>
    </row>
    <row r="368" spans="1:7" ht="20.25" x14ac:dyDescent="0.3">
      <c r="A368" s="37">
        <v>2211399</v>
      </c>
      <c r="B368" s="41" t="s">
        <v>129</v>
      </c>
      <c r="C368" s="68">
        <v>2000000</v>
      </c>
      <c r="D368" s="69">
        <v>2420000</v>
      </c>
      <c r="E368" s="75">
        <v>17143</v>
      </c>
      <c r="F368" s="69"/>
      <c r="G368" s="69">
        <f t="shared" si="44"/>
        <v>2420000</v>
      </c>
    </row>
    <row r="369" spans="1:7" ht="20.25" x14ac:dyDescent="0.3">
      <c r="A369" s="37">
        <v>2210801</v>
      </c>
      <c r="B369" s="41" t="s">
        <v>159</v>
      </c>
      <c r="C369" s="68">
        <v>152188</v>
      </c>
      <c r="D369" s="69">
        <v>152188</v>
      </c>
      <c r="E369" s="75">
        <v>668</v>
      </c>
      <c r="F369" s="69"/>
      <c r="G369" s="69">
        <f t="shared" si="44"/>
        <v>152188</v>
      </c>
    </row>
    <row r="370" spans="1:7" ht="20.25" x14ac:dyDescent="0.3">
      <c r="A370" s="37">
        <v>2210802</v>
      </c>
      <c r="B370" s="41" t="s">
        <v>235</v>
      </c>
      <c r="C370" s="68">
        <v>274979</v>
      </c>
      <c r="D370" s="69">
        <v>2274979</v>
      </c>
      <c r="E370" s="75">
        <v>85089</v>
      </c>
      <c r="F370" s="69"/>
      <c r="G370" s="69">
        <f t="shared" si="44"/>
        <v>2274979</v>
      </c>
    </row>
    <row r="371" spans="1:7" ht="20.25" x14ac:dyDescent="0.3">
      <c r="A371" s="37">
        <v>2210103</v>
      </c>
      <c r="B371" s="41" t="s">
        <v>94</v>
      </c>
      <c r="C371" s="68">
        <v>99019</v>
      </c>
      <c r="D371" s="69">
        <v>99019</v>
      </c>
      <c r="E371" s="75">
        <v>69269</v>
      </c>
      <c r="F371" s="69"/>
      <c r="G371" s="69">
        <f t="shared" si="44"/>
        <v>99019</v>
      </c>
    </row>
    <row r="372" spans="1:7" ht="20.25" x14ac:dyDescent="0.3">
      <c r="A372" s="37">
        <v>2211016</v>
      </c>
      <c r="B372" s="41" t="s">
        <v>156</v>
      </c>
      <c r="C372" s="68">
        <v>400000</v>
      </c>
      <c r="D372" s="69">
        <v>1500000</v>
      </c>
      <c r="E372" s="75">
        <v>46360</v>
      </c>
      <c r="F372" s="69"/>
      <c r="G372" s="69">
        <f t="shared" si="44"/>
        <v>1500000</v>
      </c>
    </row>
    <row r="373" spans="1:7" ht="20.25" x14ac:dyDescent="0.3">
      <c r="A373" s="37">
        <v>2210302</v>
      </c>
      <c r="B373" s="41" t="s">
        <v>153</v>
      </c>
      <c r="C373" s="68">
        <v>1000000</v>
      </c>
      <c r="D373" s="69">
        <v>1000000</v>
      </c>
      <c r="E373" s="75">
        <v>700</v>
      </c>
      <c r="F373" s="69"/>
      <c r="G373" s="69">
        <f t="shared" si="44"/>
        <v>1000000</v>
      </c>
    </row>
    <row r="374" spans="1:7" ht="20.25" x14ac:dyDescent="0.3">
      <c r="A374" s="37">
        <v>2210303</v>
      </c>
      <c r="B374" s="41" t="s">
        <v>154</v>
      </c>
      <c r="C374" s="68">
        <v>780000</v>
      </c>
      <c r="D374" s="69">
        <v>780000</v>
      </c>
      <c r="E374" s="75">
        <v>158800</v>
      </c>
      <c r="F374" s="69"/>
      <c r="G374" s="69">
        <f t="shared" si="44"/>
        <v>780000</v>
      </c>
    </row>
    <row r="375" spans="1:7" ht="20.25" x14ac:dyDescent="0.3">
      <c r="A375" s="37">
        <v>2211101</v>
      </c>
      <c r="B375" s="41" t="s">
        <v>161</v>
      </c>
      <c r="C375" s="68">
        <v>700000</v>
      </c>
      <c r="D375" s="69">
        <v>700000</v>
      </c>
      <c r="E375" s="75">
        <v>790</v>
      </c>
      <c r="F375" s="69"/>
      <c r="G375" s="69">
        <f t="shared" si="44"/>
        <v>700000</v>
      </c>
    </row>
    <row r="376" spans="1:7" ht="20.25" x14ac:dyDescent="0.3">
      <c r="A376" s="37">
        <v>2211103</v>
      </c>
      <c r="B376" s="41" t="s">
        <v>163</v>
      </c>
      <c r="C376" s="68">
        <v>124697</v>
      </c>
      <c r="D376" s="69">
        <v>124697</v>
      </c>
      <c r="E376" s="75">
        <v>13837</v>
      </c>
      <c r="F376" s="69"/>
      <c r="G376" s="69">
        <f t="shared" si="44"/>
        <v>124697</v>
      </c>
    </row>
    <row r="377" spans="1:7" ht="20.25" x14ac:dyDescent="0.3">
      <c r="A377" s="37">
        <v>2211102</v>
      </c>
      <c r="B377" s="41" t="s">
        <v>236</v>
      </c>
      <c r="C377" s="68">
        <v>110051</v>
      </c>
      <c r="D377" s="69">
        <v>110051</v>
      </c>
      <c r="E377" s="75">
        <v>110051</v>
      </c>
      <c r="F377" s="69">
        <v>-100000</v>
      </c>
      <c r="G377" s="69">
        <f t="shared" si="44"/>
        <v>10051</v>
      </c>
    </row>
    <row r="378" spans="1:7" ht="20.25" x14ac:dyDescent="0.3">
      <c r="A378" s="37">
        <v>2211301</v>
      </c>
      <c r="B378" s="41" t="s">
        <v>194</v>
      </c>
      <c r="C378" s="68">
        <v>18327</v>
      </c>
      <c r="D378" s="69">
        <v>18327</v>
      </c>
      <c r="E378" s="75">
        <v>18327</v>
      </c>
      <c r="F378" s="69"/>
      <c r="G378" s="69">
        <f t="shared" si="44"/>
        <v>18327</v>
      </c>
    </row>
    <row r="379" spans="1:7" ht="20.25" x14ac:dyDescent="0.3">
      <c r="A379" s="37">
        <v>2220101</v>
      </c>
      <c r="B379" s="41" t="s">
        <v>237</v>
      </c>
      <c r="C379" s="68">
        <v>422587</v>
      </c>
      <c r="D379" s="69">
        <v>422587</v>
      </c>
      <c r="E379" s="75">
        <v>365587</v>
      </c>
      <c r="F379" s="69"/>
      <c r="G379" s="69">
        <f t="shared" si="44"/>
        <v>422587</v>
      </c>
    </row>
    <row r="380" spans="1:7" ht="20.25" x14ac:dyDescent="0.3">
      <c r="A380" s="37">
        <v>3110902</v>
      </c>
      <c r="B380" s="41" t="s">
        <v>238</v>
      </c>
      <c r="C380" s="68">
        <v>206253</v>
      </c>
      <c r="D380" s="69">
        <v>206253</v>
      </c>
      <c r="E380" s="75">
        <v>117933</v>
      </c>
      <c r="F380" s="69">
        <v>-117933</v>
      </c>
      <c r="G380" s="69">
        <f t="shared" si="44"/>
        <v>88320</v>
      </c>
    </row>
    <row r="381" spans="1:7" ht="20.25" x14ac:dyDescent="0.3">
      <c r="A381" s="37">
        <v>2220205</v>
      </c>
      <c r="B381" s="41" t="s">
        <v>239</v>
      </c>
      <c r="C381" s="68">
        <v>1408188</v>
      </c>
      <c r="D381" s="69">
        <v>1408188</v>
      </c>
      <c r="E381" s="75">
        <v>808</v>
      </c>
      <c r="F381" s="71"/>
      <c r="G381" s="69">
        <f t="shared" si="44"/>
        <v>1408188</v>
      </c>
    </row>
    <row r="382" spans="1:7" ht="20.25" x14ac:dyDescent="0.3">
      <c r="A382" s="37">
        <v>2210304</v>
      </c>
      <c r="B382" s="41" t="s">
        <v>240</v>
      </c>
      <c r="C382" s="68">
        <v>45854</v>
      </c>
      <c r="D382" s="69">
        <v>45854</v>
      </c>
      <c r="E382" s="75">
        <v>17854</v>
      </c>
      <c r="F382" s="71">
        <v>-17854</v>
      </c>
      <c r="G382" s="69">
        <f t="shared" si="44"/>
        <v>28000</v>
      </c>
    </row>
    <row r="383" spans="1:7" ht="20.25" x14ac:dyDescent="0.3">
      <c r="A383" s="37"/>
      <c r="B383" s="41" t="s">
        <v>658</v>
      </c>
      <c r="C383" s="68"/>
      <c r="D383" s="69"/>
      <c r="E383" s="75"/>
      <c r="F383" s="71"/>
      <c r="G383" s="69">
        <f t="shared" si="44"/>
        <v>0</v>
      </c>
    </row>
    <row r="384" spans="1:7" ht="20.25" x14ac:dyDescent="0.3">
      <c r="A384" s="37">
        <v>2210101</v>
      </c>
      <c r="B384" s="41" t="s">
        <v>272</v>
      </c>
      <c r="C384" s="68"/>
      <c r="D384" s="69">
        <v>150000</v>
      </c>
      <c r="E384" s="75">
        <v>94250</v>
      </c>
      <c r="F384" s="71"/>
      <c r="G384" s="69">
        <f t="shared" si="44"/>
        <v>150000</v>
      </c>
    </row>
    <row r="385" spans="1:7" ht="20.25" x14ac:dyDescent="0.3">
      <c r="A385" s="37">
        <v>2210102</v>
      </c>
      <c r="B385" s="41" t="s">
        <v>647</v>
      </c>
      <c r="C385" s="68"/>
      <c r="D385" s="69">
        <v>30000</v>
      </c>
      <c r="E385" s="75">
        <v>30000</v>
      </c>
      <c r="F385" s="71"/>
      <c r="G385" s="69">
        <f t="shared" si="44"/>
        <v>30000</v>
      </c>
    </row>
    <row r="386" spans="1:7" ht="20.25" x14ac:dyDescent="0.3">
      <c r="A386" s="37">
        <v>2210103</v>
      </c>
      <c r="B386" s="41" t="s">
        <v>361</v>
      </c>
      <c r="C386" s="68"/>
      <c r="D386" s="69">
        <v>150000</v>
      </c>
      <c r="E386" s="75">
        <v>150000</v>
      </c>
      <c r="F386" s="71"/>
      <c r="G386" s="69">
        <f t="shared" si="44"/>
        <v>150000</v>
      </c>
    </row>
    <row r="387" spans="1:7" ht="20.25" x14ac:dyDescent="0.3">
      <c r="A387" s="37">
        <v>2210201</v>
      </c>
      <c r="B387" s="41" t="s">
        <v>434</v>
      </c>
      <c r="C387" s="68"/>
      <c r="D387" s="69">
        <v>40000</v>
      </c>
      <c r="E387" s="75">
        <v>40000</v>
      </c>
      <c r="F387" s="71"/>
      <c r="G387" s="69">
        <f t="shared" si="44"/>
        <v>40000</v>
      </c>
    </row>
    <row r="388" spans="1:7" ht="20.25" x14ac:dyDescent="0.3">
      <c r="A388" s="37">
        <v>2210203</v>
      </c>
      <c r="B388" s="41" t="s">
        <v>648</v>
      </c>
      <c r="C388" s="68"/>
      <c r="D388" s="69">
        <v>70000</v>
      </c>
      <c r="E388" s="75">
        <v>69500</v>
      </c>
      <c r="F388" s="71"/>
      <c r="G388" s="69">
        <f t="shared" si="44"/>
        <v>70000</v>
      </c>
    </row>
    <row r="389" spans="1:7" ht="20.25" x14ac:dyDescent="0.3">
      <c r="A389" s="37">
        <v>2210301</v>
      </c>
      <c r="B389" s="41" t="s">
        <v>649</v>
      </c>
      <c r="C389" s="68"/>
      <c r="D389" s="69">
        <v>800000</v>
      </c>
      <c r="E389" s="75">
        <v>634200</v>
      </c>
      <c r="F389" s="71"/>
      <c r="G389" s="69">
        <f t="shared" ref="G389:G409" si="45">D389+F389</f>
        <v>800000</v>
      </c>
    </row>
    <row r="390" spans="1:7" ht="20.25" x14ac:dyDescent="0.3">
      <c r="A390" s="37">
        <v>2210302</v>
      </c>
      <c r="B390" s="41" t="s">
        <v>366</v>
      </c>
      <c r="C390" s="68"/>
      <c r="D390" s="69">
        <v>1200000</v>
      </c>
      <c r="E390" s="75">
        <v>840</v>
      </c>
      <c r="F390" s="71"/>
      <c r="G390" s="69">
        <f t="shared" si="45"/>
        <v>1200000</v>
      </c>
    </row>
    <row r="391" spans="1:7" ht="20.25" x14ac:dyDescent="0.3">
      <c r="A391" s="37">
        <v>2210303</v>
      </c>
      <c r="B391" s="41" t="s">
        <v>650</v>
      </c>
      <c r="C391" s="68"/>
      <c r="D391" s="69">
        <v>1000000</v>
      </c>
      <c r="E391" s="75">
        <v>342700</v>
      </c>
      <c r="F391" s="71"/>
      <c r="G391" s="69">
        <f t="shared" si="45"/>
        <v>1000000</v>
      </c>
    </row>
    <row r="392" spans="1:7" ht="20.25" x14ac:dyDescent="0.3">
      <c r="A392" s="37">
        <v>2210304</v>
      </c>
      <c r="B392" s="41" t="s">
        <v>651</v>
      </c>
      <c r="C392" s="68"/>
      <c r="D392" s="69">
        <v>100000</v>
      </c>
      <c r="E392" s="75">
        <v>58100</v>
      </c>
      <c r="F392" s="71"/>
      <c r="G392" s="69">
        <f t="shared" si="45"/>
        <v>100000</v>
      </c>
    </row>
    <row r="393" spans="1:7" ht="20.25" x14ac:dyDescent="0.3">
      <c r="A393" s="37">
        <v>2210399</v>
      </c>
      <c r="B393" s="41" t="s">
        <v>652</v>
      </c>
      <c r="C393" s="68"/>
      <c r="D393" s="69">
        <v>1625000</v>
      </c>
      <c r="E393" s="75">
        <v>883900</v>
      </c>
      <c r="F393" s="71"/>
      <c r="G393" s="69">
        <f t="shared" si="45"/>
        <v>1625000</v>
      </c>
    </row>
    <row r="394" spans="1:7" ht="20.25" x14ac:dyDescent="0.3">
      <c r="A394" s="37">
        <v>2210502</v>
      </c>
      <c r="B394" s="41" t="s">
        <v>653</v>
      </c>
      <c r="C394" s="68"/>
      <c r="D394" s="69">
        <v>150000</v>
      </c>
      <c r="E394" s="75">
        <v>12000</v>
      </c>
      <c r="F394" s="71"/>
      <c r="G394" s="69">
        <f t="shared" si="45"/>
        <v>150000</v>
      </c>
    </row>
    <row r="395" spans="1:7" ht="20.25" x14ac:dyDescent="0.3">
      <c r="A395" s="37">
        <v>2210503</v>
      </c>
      <c r="B395" s="41" t="s">
        <v>321</v>
      </c>
      <c r="C395" s="68"/>
      <c r="D395" s="69">
        <v>100000</v>
      </c>
      <c r="E395" s="75">
        <v>100000</v>
      </c>
      <c r="F395" s="71"/>
      <c r="G395" s="69">
        <f t="shared" si="45"/>
        <v>100000</v>
      </c>
    </row>
    <row r="396" spans="1:7" ht="20.25" x14ac:dyDescent="0.3">
      <c r="A396" s="37">
        <v>2210504</v>
      </c>
      <c r="B396" s="41" t="s">
        <v>322</v>
      </c>
      <c r="C396" s="68"/>
      <c r="D396" s="69">
        <v>200000</v>
      </c>
      <c r="E396" s="75">
        <v>118000</v>
      </c>
      <c r="F396" s="71"/>
      <c r="G396" s="69">
        <f t="shared" si="45"/>
        <v>200000</v>
      </c>
    </row>
    <row r="397" spans="1:7" ht="20.25" x14ac:dyDescent="0.3">
      <c r="A397" s="37">
        <v>2210505</v>
      </c>
      <c r="B397" s="41" t="s">
        <v>323</v>
      </c>
      <c r="C397" s="68"/>
      <c r="D397" s="69">
        <v>41000</v>
      </c>
      <c r="E397" s="75">
        <v>41000</v>
      </c>
      <c r="F397" s="71"/>
      <c r="G397" s="69">
        <f t="shared" si="45"/>
        <v>41000</v>
      </c>
    </row>
    <row r="398" spans="1:7" ht="20.25" x14ac:dyDescent="0.3">
      <c r="A398" s="37">
        <v>2210799</v>
      </c>
      <c r="B398" s="41" t="s">
        <v>654</v>
      </c>
      <c r="C398" s="68"/>
      <c r="D398" s="69">
        <v>18100000</v>
      </c>
      <c r="E398" s="75">
        <v>1642540</v>
      </c>
      <c r="F398" s="71"/>
      <c r="G398" s="69">
        <f t="shared" si="45"/>
        <v>18100000</v>
      </c>
    </row>
    <row r="399" spans="1:7" ht="20.25" x14ac:dyDescent="0.3">
      <c r="A399" s="37">
        <v>2210801</v>
      </c>
      <c r="B399" s="41" t="s">
        <v>371</v>
      </c>
      <c r="C399" s="68"/>
      <c r="D399" s="69">
        <v>165000</v>
      </c>
      <c r="E399" s="75">
        <v>290</v>
      </c>
      <c r="F399" s="71"/>
      <c r="G399" s="69">
        <f t="shared" si="45"/>
        <v>165000</v>
      </c>
    </row>
    <row r="400" spans="1:7" ht="20.25" x14ac:dyDescent="0.3">
      <c r="A400" s="37">
        <v>2210802</v>
      </c>
      <c r="B400" s="41" t="s">
        <v>325</v>
      </c>
      <c r="C400" s="68"/>
      <c r="D400" s="69">
        <v>2350000</v>
      </c>
      <c r="E400" s="75">
        <v>11490</v>
      </c>
      <c r="F400" s="71"/>
      <c r="G400" s="69">
        <f t="shared" si="45"/>
        <v>2350000</v>
      </c>
    </row>
    <row r="401" spans="1:7" ht="20.25" x14ac:dyDescent="0.3">
      <c r="A401" s="37">
        <v>2211016</v>
      </c>
      <c r="B401" s="41" t="s">
        <v>655</v>
      </c>
      <c r="C401" s="68"/>
      <c r="D401" s="69">
        <v>300000</v>
      </c>
      <c r="E401" s="75">
        <v>300000</v>
      </c>
      <c r="F401" s="71"/>
      <c r="G401" s="69">
        <f t="shared" si="45"/>
        <v>300000</v>
      </c>
    </row>
    <row r="402" spans="1:7" ht="20.25" x14ac:dyDescent="0.3">
      <c r="A402" s="37">
        <v>2211101</v>
      </c>
      <c r="B402" s="41" t="s">
        <v>373</v>
      </c>
      <c r="C402" s="68"/>
      <c r="D402" s="69">
        <v>1000000</v>
      </c>
      <c r="E402" s="75">
        <v>167235</v>
      </c>
      <c r="F402" s="71"/>
      <c r="G402" s="69">
        <f t="shared" si="45"/>
        <v>1000000</v>
      </c>
    </row>
    <row r="403" spans="1:7" ht="20.25" x14ac:dyDescent="0.3">
      <c r="A403" s="37">
        <v>2211102</v>
      </c>
      <c r="B403" s="41" t="s">
        <v>236</v>
      </c>
      <c r="C403" s="68"/>
      <c r="D403" s="69">
        <v>2000000</v>
      </c>
      <c r="E403" s="75">
        <v>2000000</v>
      </c>
      <c r="F403" s="71"/>
      <c r="G403" s="69">
        <f t="shared" si="45"/>
        <v>2000000</v>
      </c>
    </row>
    <row r="404" spans="1:7" ht="20.25" x14ac:dyDescent="0.3">
      <c r="A404" s="37">
        <v>2211103</v>
      </c>
      <c r="B404" s="41" t="s">
        <v>328</v>
      </c>
      <c r="C404" s="68"/>
      <c r="D404" s="69">
        <v>250000</v>
      </c>
      <c r="E404" s="75">
        <v>228000</v>
      </c>
      <c r="F404" s="71"/>
      <c r="G404" s="69">
        <f t="shared" si="45"/>
        <v>250000</v>
      </c>
    </row>
    <row r="405" spans="1:7" ht="20.25" x14ac:dyDescent="0.3">
      <c r="A405" s="37">
        <v>2211301</v>
      </c>
      <c r="B405" s="41" t="s">
        <v>279</v>
      </c>
      <c r="C405" s="68"/>
      <c r="D405" s="69">
        <v>20000</v>
      </c>
      <c r="E405" s="75">
        <v>20000</v>
      </c>
      <c r="F405" s="71"/>
      <c r="G405" s="69">
        <f t="shared" si="45"/>
        <v>20000</v>
      </c>
    </row>
    <row r="406" spans="1:7" ht="20.25" x14ac:dyDescent="0.3">
      <c r="A406" s="37">
        <v>2211399</v>
      </c>
      <c r="B406" s="41" t="s">
        <v>639</v>
      </c>
      <c r="C406" s="68"/>
      <c r="D406" s="69">
        <v>2159000</v>
      </c>
      <c r="E406" s="75">
        <v>3600</v>
      </c>
      <c r="F406" s="71"/>
      <c r="G406" s="69">
        <f t="shared" si="45"/>
        <v>2159000</v>
      </c>
    </row>
    <row r="407" spans="1:7" ht="20.25" x14ac:dyDescent="0.3">
      <c r="A407" s="37">
        <v>3110902</v>
      </c>
      <c r="B407" s="41" t="s">
        <v>656</v>
      </c>
      <c r="C407" s="68"/>
      <c r="D407" s="69">
        <v>200000</v>
      </c>
      <c r="E407" s="75">
        <v>200000</v>
      </c>
      <c r="F407" s="71"/>
      <c r="G407" s="69">
        <f t="shared" si="45"/>
        <v>200000</v>
      </c>
    </row>
    <row r="408" spans="1:7" ht="20.25" x14ac:dyDescent="0.3">
      <c r="A408" s="37">
        <v>3111499</v>
      </c>
      <c r="B408" s="41" t="s">
        <v>657</v>
      </c>
      <c r="C408" s="68"/>
      <c r="D408" s="69">
        <v>9000000</v>
      </c>
      <c r="E408" s="75">
        <v>320900</v>
      </c>
      <c r="F408" s="71"/>
      <c r="G408" s="69">
        <f t="shared" si="45"/>
        <v>9000000</v>
      </c>
    </row>
    <row r="409" spans="1:7" ht="20.25" x14ac:dyDescent="0.3">
      <c r="A409" s="37"/>
      <c r="B409" s="41" t="s">
        <v>241</v>
      </c>
      <c r="C409" s="68">
        <v>43000000</v>
      </c>
      <c r="D409" s="69"/>
      <c r="E409" s="75"/>
      <c r="F409" s="71"/>
      <c r="G409" s="69">
        <f t="shared" si="45"/>
        <v>0</v>
      </c>
    </row>
    <row r="410" spans="1:7" s="50" customFormat="1" ht="20.25" x14ac:dyDescent="0.3">
      <c r="A410" s="36"/>
      <c r="B410" s="43" t="s">
        <v>242</v>
      </c>
      <c r="C410" s="71">
        <f>SUM(C358:C409)</f>
        <v>53309041</v>
      </c>
      <c r="D410" s="71">
        <f>SUM(D358:D409)</f>
        <v>55148791</v>
      </c>
      <c r="E410" s="71">
        <f>SUM(E358:E409)</f>
        <v>8912765</v>
      </c>
      <c r="F410" s="71">
        <f>SUM(F358:F409)</f>
        <v>-295787</v>
      </c>
      <c r="G410" s="71">
        <f>SUM(G358:G409)</f>
        <v>54853004</v>
      </c>
    </row>
    <row r="411" spans="1:7" ht="20.25" x14ac:dyDescent="0.3">
      <c r="A411" s="36"/>
      <c r="B411" s="43" t="s">
        <v>243</v>
      </c>
      <c r="C411" s="71">
        <f>C410+C356</f>
        <v>167486600</v>
      </c>
      <c r="D411" s="71">
        <f>D410+D356</f>
        <v>206326350</v>
      </c>
      <c r="E411" s="71">
        <f>E410+E356</f>
        <v>14308053</v>
      </c>
      <c r="F411" s="71">
        <f>F410+F356</f>
        <v>-295787</v>
      </c>
      <c r="G411" s="71">
        <f>G410+G356</f>
        <v>206030563</v>
      </c>
    </row>
    <row r="412" spans="1:7" ht="20.25" x14ac:dyDescent="0.3">
      <c r="A412" s="37"/>
      <c r="B412" s="41"/>
      <c r="C412" s="68"/>
      <c r="D412" s="69">
        <v>0</v>
      </c>
      <c r="E412" s="73"/>
      <c r="F412" s="69"/>
      <c r="G412" s="69">
        <f t="shared" ref="G412:G423" si="46">D412+F412</f>
        <v>0</v>
      </c>
    </row>
    <row r="413" spans="1:7" ht="20.25" x14ac:dyDescent="0.3">
      <c r="A413" s="37"/>
      <c r="B413" s="43" t="s">
        <v>244</v>
      </c>
      <c r="C413" s="68"/>
      <c r="D413" s="69"/>
      <c r="E413" s="69"/>
      <c r="F413" s="69"/>
      <c r="G413" s="69">
        <f t="shared" si="46"/>
        <v>0</v>
      </c>
    </row>
    <row r="414" spans="1:7" ht="20.25" x14ac:dyDescent="0.3">
      <c r="A414" s="37"/>
      <c r="B414" s="43" t="s">
        <v>246</v>
      </c>
      <c r="C414" s="68"/>
      <c r="D414" s="69">
        <v>0</v>
      </c>
      <c r="E414" s="69"/>
      <c r="F414" s="69"/>
      <c r="G414" s="69">
        <f t="shared" si="46"/>
        <v>0</v>
      </c>
    </row>
    <row r="415" spans="1:7" ht="20.25" x14ac:dyDescent="0.3">
      <c r="A415" s="37">
        <v>2210502</v>
      </c>
      <c r="B415" s="41" t="s">
        <v>247</v>
      </c>
      <c r="C415" s="68">
        <v>6000000</v>
      </c>
      <c r="D415" s="69">
        <v>0</v>
      </c>
      <c r="E415" s="69">
        <v>0</v>
      </c>
      <c r="F415" s="69"/>
      <c r="G415" s="69">
        <f t="shared" si="46"/>
        <v>0</v>
      </c>
    </row>
    <row r="416" spans="1:7" ht="20.25" x14ac:dyDescent="0.3">
      <c r="A416" s="37">
        <v>2210502</v>
      </c>
      <c r="B416" s="41" t="s">
        <v>248</v>
      </c>
      <c r="C416" s="68">
        <v>5500000</v>
      </c>
      <c r="D416" s="69">
        <v>0</v>
      </c>
      <c r="E416" s="71">
        <v>0</v>
      </c>
      <c r="F416" s="71"/>
      <c r="G416" s="69">
        <f t="shared" si="46"/>
        <v>0</v>
      </c>
    </row>
    <row r="417" spans="1:7" ht="20.25" x14ac:dyDescent="0.3">
      <c r="A417" s="37">
        <v>2210502</v>
      </c>
      <c r="B417" s="41" t="s">
        <v>249</v>
      </c>
      <c r="C417" s="68">
        <v>6500000</v>
      </c>
      <c r="D417" s="69">
        <v>0</v>
      </c>
      <c r="E417" s="71">
        <v>0</v>
      </c>
      <c r="F417" s="71"/>
      <c r="G417" s="69">
        <f t="shared" si="46"/>
        <v>0</v>
      </c>
    </row>
    <row r="418" spans="1:7" s="50" customFormat="1" ht="20.25" x14ac:dyDescent="0.3">
      <c r="A418" s="36"/>
      <c r="B418" s="43" t="s">
        <v>250</v>
      </c>
      <c r="C418" s="71">
        <f>SUM(C415:C417)</f>
        <v>18000000</v>
      </c>
      <c r="D418" s="71">
        <f t="shared" ref="D418:F418" si="47">SUM(D415:D417)</f>
        <v>0</v>
      </c>
      <c r="E418" s="71">
        <f t="shared" si="47"/>
        <v>0</v>
      </c>
      <c r="F418" s="71">
        <f t="shared" si="47"/>
        <v>0</v>
      </c>
      <c r="G418" s="69">
        <f t="shared" si="46"/>
        <v>0</v>
      </c>
    </row>
    <row r="419" spans="1:7" s="50" customFormat="1" ht="20.25" x14ac:dyDescent="0.3">
      <c r="A419" s="36"/>
      <c r="B419" s="43" t="s">
        <v>251</v>
      </c>
      <c r="C419" s="72" t="s">
        <v>245</v>
      </c>
      <c r="D419" s="69"/>
      <c r="E419" s="69"/>
      <c r="F419" s="69"/>
      <c r="G419" s="69">
        <f t="shared" si="46"/>
        <v>0</v>
      </c>
    </row>
    <row r="420" spans="1:7" ht="20.25" x14ac:dyDescent="0.3">
      <c r="A420" s="37">
        <v>3111402</v>
      </c>
      <c r="B420" s="41" t="s">
        <v>252</v>
      </c>
      <c r="C420" s="68">
        <v>7000000</v>
      </c>
      <c r="D420" s="69">
        <v>12000000</v>
      </c>
      <c r="E420" s="75">
        <v>31862</v>
      </c>
      <c r="F420" s="69"/>
      <c r="G420" s="69">
        <f t="shared" si="46"/>
        <v>12000000</v>
      </c>
    </row>
    <row r="421" spans="1:7" ht="20.25" x14ac:dyDescent="0.3">
      <c r="A421" s="37"/>
      <c r="B421" s="41" t="s">
        <v>253</v>
      </c>
      <c r="C421" s="68">
        <v>8000000</v>
      </c>
      <c r="D421" s="69">
        <v>10000000</v>
      </c>
      <c r="E421" s="69">
        <v>0</v>
      </c>
      <c r="F421" s="69">
        <v>500000</v>
      </c>
      <c r="G421" s="69">
        <f t="shared" si="46"/>
        <v>10500000</v>
      </c>
    </row>
    <row r="422" spans="1:7" ht="20.25" x14ac:dyDescent="0.3">
      <c r="A422" s="37"/>
      <c r="B422" s="41" t="s">
        <v>254</v>
      </c>
      <c r="C422" s="68">
        <v>12000000</v>
      </c>
      <c r="D422" s="69">
        <v>10000000</v>
      </c>
      <c r="E422" s="71">
        <v>0</v>
      </c>
      <c r="F422" s="71"/>
      <c r="G422" s="69">
        <f t="shared" si="46"/>
        <v>10000000</v>
      </c>
    </row>
    <row r="423" spans="1:7" ht="20.25" x14ac:dyDescent="0.3">
      <c r="A423" s="37">
        <v>3130101</v>
      </c>
      <c r="B423" s="41" t="s">
        <v>255</v>
      </c>
      <c r="C423" s="68">
        <v>30000000</v>
      </c>
      <c r="D423" s="69">
        <v>6000000</v>
      </c>
      <c r="E423" s="75">
        <v>5865000</v>
      </c>
      <c r="F423" s="71">
        <v>-5000000</v>
      </c>
      <c r="G423" s="69">
        <f t="shared" si="46"/>
        <v>1000000</v>
      </c>
    </row>
    <row r="424" spans="1:7" s="50" customFormat="1" ht="20.25" x14ac:dyDescent="0.3">
      <c r="A424" s="36"/>
      <c r="B424" s="43" t="s">
        <v>250</v>
      </c>
      <c r="C424" s="71">
        <f>SUM(C420:C423)</f>
        <v>57000000</v>
      </c>
      <c r="D424" s="71">
        <f t="shared" ref="D424:F424" si="48">SUM(D420:D423)</f>
        <v>38000000</v>
      </c>
      <c r="E424" s="71">
        <f t="shared" si="48"/>
        <v>5896862</v>
      </c>
      <c r="F424" s="71">
        <f t="shared" si="48"/>
        <v>-4500000</v>
      </c>
      <c r="G424" s="71">
        <f>SUM(G420:G423)</f>
        <v>33500000</v>
      </c>
    </row>
    <row r="425" spans="1:7" s="50" customFormat="1" ht="20.25" x14ac:dyDescent="0.3">
      <c r="A425" s="36"/>
      <c r="B425" s="43" t="s">
        <v>256</v>
      </c>
      <c r="C425" s="72" t="s">
        <v>245</v>
      </c>
      <c r="D425" s="69"/>
      <c r="E425" s="69"/>
      <c r="F425" s="69"/>
      <c r="G425" s="69">
        <f t="shared" ref="G425:G434" si="49">D425+F425</f>
        <v>0</v>
      </c>
    </row>
    <row r="426" spans="1:7" ht="20.25" x14ac:dyDescent="0.3">
      <c r="A426" s="37">
        <v>3110202</v>
      </c>
      <c r="B426" s="41" t="s">
        <v>257</v>
      </c>
      <c r="C426" s="68">
        <v>10000000</v>
      </c>
      <c r="D426" s="69">
        <v>6500000</v>
      </c>
      <c r="E426" s="75">
        <v>143386</v>
      </c>
      <c r="F426" s="69">
        <v>-140000</v>
      </c>
      <c r="G426" s="69">
        <f t="shared" si="49"/>
        <v>6360000</v>
      </c>
    </row>
    <row r="427" spans="1:7" ht="20.25" x14ac:dyDescent="0.3">
      <c r="A427" s="37">
        <v>2610101</v>
      </c>
      <c r="B427" s="41" t="s">
        <v>258</v>
      </c>
      <c r="C427" s="68">
        <v>13000000</v>
      </c>
      <c r="D427" s="69">
        <v>8000000</v>
      </c>
      <c r="E427" s="75">
        <v>83131</v>
      </c>
      <c r="F427" s="69">
        <v>-83000</v>
      </c>
      <c r="G427" s="69">
        <f t="shared" si="49"/>
        <v>7917000</v>
      </c>
    </row>
    <row r="428" spans="1:7" ht="20.25" x14ac:dyDescent="0.3">
      <c r="A428" s="37">
        <v>4110101</v>
      </c>
      <c r="B428" s="41" t="s">
        <v>259</v>
      </c>
      <c r="C428" s="68">
        <v>11000000</v>
      </c>
      <c r="D428" s="69">
        <v>11000000</v>
      </c>
      <c r="E428" s="75">
        <v>78062</v>
      </c>
      <c r="F428" s="69">
        <v>-78000</v>
      </c>
      <c r="G428" s="69">
        <f t="shared" si="49"/>
        <v>10922000</v>
      </c>
    </row>
    <row r="429" spans="1:7" ht="20.25" x14ac:dyDescent="0.3">
      <c r="A429" s="37">
        <v>2210316</v>
      </c>
      <c r="B429" s="41" t="s">
        <v>260</v>
      </c>
      <c r="C429" s="68">
        <v>3000000</v>
      </c>
      <c r="D429" s="69">
        <v>0</v>
      </c>
      <c r="E429" s="69">
        <v>0</v>
      </c>
      <c r="F429" s="69"/>
      <c r="G429" s="69">
        <f t="shared" si="49"/>
        <v>0</v>
      </c>
    </row>
    <row r="430" spans="1:7" ht="20.25" x14ac:dyDescent="0.3">
      <c r="A430" s="37">
        <v>2210504</v>
      </c>
      <c r="B430" s="41" t="s">
        <v>591</v>
      </c>
      <c r="C430" s="68">
        <v>20725417</v>
      </c>
      <c r="D430" s="69">
        <v>20725417</v>
      </c>
      <c r="E430" s="75">
        <v>29536</v>
      </c>
      <c r="F430" s="69"/>
      <c r="G430" s="69">
        <f t="shared" si="49"/>
        <v>20725417</v>
      </c>
    </row>
    <row r="431" spans="1:7" ht="20.25" x14ac:dyDescent="0.3">
      <c r="A431" s="37">
        <v>3111504</v>
      </c>
      <c r="B431" s="41" t="s">
        <v>261</v>
      </c>
      <c r="C431" s="68">
        <v>2000000</v>
      </c>
      <c r="D431" s="69">
        <v>2000000</v>
      </c>
      <c r="E431" s="75">
        <v>17779</v>
      </c>
      <c r="F431" s="69"/>
      <c r="G431" s="69">
        <f t="shared" si="49"/>
        <v>2000000</v>
      </c>
    </row>
    <row r="432" spans="1:7" ht="20.25" x14ac:dyDescent="0.3">
      <c r="A432" s="37">
        <v>3111305</v>
      </c>
      <c r="B432" s="41" t="s">
        <v>262</v>
      </c>
      <c r="C432" s="68">
        <v>10000000</v>
      </c>
      <c r="D432" s="69">
        <v>5000000</v>
      </c>
      <c r="E432" s="71">
        <v>0</v>
      </c>
      <c r="F432" s="71"/>
      <c r="G432" s="69">
        <f t="shared" si="49"/>
        <v>5000000</v>
      </c>
    </row>
    <row r="433" spans="1:7" ht="20.25" x14ac:dyDescent="0.3">
      <c r="A433" s="37">
        <v>3110299</v>
      </c>
      <c r="B433" s="41" t="s">
        <v>263</v>
      </c>
      <c r="C433" s="68">
        <v>168000000</v>
      </c>
      <c r="D433" s="69">
        <v>168400000</v>
      </c>
      <c r="E433" s="75">
        <v>113909012</v>
      </c>
      <c r="F433" s="71"/>
      <c r="G433" s="69">
        <f t="shared" si="49"/>
        <v>168400000</v>
      </c>
    </row>
    <row r="434" spans="1:7" ht="20.25" x14ac:dyDescent="0.3">
      <c r="A434" s="37">
        <v>3111504</v>
      </c>
      <c r="B434" s="52" t="s">
        <v>174</v>
      </c>
      <c r="C434" s="68"/>
      <c r="D434" s="69">
        <v>0</v>
      </c>
      <c r="E434" s="75">
        <v>14040</v>
      </c>
      <c r="F434" s="71"/>
      <c r="G434" s="69">
        <f t="shared" si="49"/>
        <v>0</v>
      </c>
    </row>
    <row r="435" spans="1:7" s="50" customFormat="1" ht="20.25" x14ac:dyDescent="0.3">
      <c r="A435" s="36"/>
      <c r="B435" s="43" t="s">
        <v>250</v>
      </c>
      <c r="C435" s="71">
        <f>SUM(C426:C433)</f>
        <v>237725417</v>
      </c>
      <c r="D435" s="71">
        <f t="shared" ref="D435:F435" si="50">SUM(D426:D433)</f>
        <v>221625417</v>
      </c>
      <c r="E435" s="71">
        <f t="shared" si="50"/>
        <v>114260906</v>
      </c>
      <c r="F435" s="71">
        <f t="shared" si="50"/>
        <v>-301000</v>
      </c>
      <c r="G435" s="71">
        <f>SUM(G426:G433)</f>
        <v>221324417</v>
      </c>
    </row>
    <row r="436" spans="1:7" s="50" customFormat="1" ht="20.25" x14ac:dyDescent="0.3">
      <c r="A436" s="36"/>
      <c r="B436" s="43" t="s">
        <v>264</v>
      </c>
      <c r="C436" s="71">
        <f>C435+C424+C418</f>
        <v>312725417</v>
      </c>
      <c r="D436" s="71">
        <f t="shared" ref="D436:F436" si="51">D435+D424+D418</f>
        <v>259625417</v>
      </c>
      <c r="E436" s="71">
        <f t="shared" si="51"/>
        <v>120157768</v>
      </c>
      <c r="F436" s="71">
        <f t="shared" si="51"/>
        <v>-4801000</v>
      </c>
      <c r="G436" s="71">
        <f>G435+G424+G418</f>
        <v>254824417</v>
      </c>
    </row>
    <row r="437" spans="1:7" s="50" customFormat="1" ht="20.25" x14ac:dyDescent="0.3">
      <c r="A437" s="36" t="s">
        <v>265</v>
      </c>
      <c r="B437" s="43"/>
      <c r="C437" s="71">
        <f>C436+C411</f>
        <v>480212017</v>
      </c>
      <c r="D437" s="71">
        <f t="shared" ref="D437:F437" si="52">D436+D411</f>
        <v>465951767</v>
      </c>
      <c r="E437" s="71">
        <f t="shared" si="52"/>
        <v>134465821</v>
      </c>
      <c r="F437" s="71">
        <f t="shared" si="52"/>
        <v>-5096787</v>
      </c>
      <c r="G437" s="71">
        <f>G436+G411</f>
        <v>460854980</v>
      </c>
    </row>
    <row r="438" spans="1:7" ht="20.25" x14ac:dyDescent="0.3">
      <c r="A438" s="37"/>
      <c r="B438" s="41"/>
      <c r="C438" s="68"/>
      <c r="D438" s="69"/>
      <c r="E438" s="69"/>
      <c r="F438" s="69"/>
      <c r="G438" s="69">
        <f t="shared" ref="G438:G485" si="53">D438+F438</f>
        <v>0</v>
      </c>
    </row>
    <row r="439" spans="1:7" s="50" customFormat="1" ht="20.25" x14ac:dyDescent="0.3">
      <c r="A439" s="36" t="s">
        <v>266</v>
      </c>
      <c r="B439" s="43"/>
      <c r="C439" s="72"/>
      <c r="D439" s="69"/>
      <c r="E439" s="69"/>
      <c r="F439" s="69"/>
      <c r="G439" s="69">
        <f t="shared" si="53"/>
        <v>0</v>
      </c>
    </row>
    <row r="440" spans="1:7" ht="20.25" x14ac:dyDescent="0.3">
      <c r="A440" s="37">
        <v>2210101</v>
      </c>
      <c r="B440" s="41" t="s">
        <v>267</v>
      </c>
      <c r="C440" s="68">
        <v>31400000</v>
      </c>
      <c r="D440" s="69">
        <v>23400000</v>
      </c>
      <c r="E440" s="75">
        <v>121257</v>
      </c>
      <c r="F440" s="69"/>
      <c r="G440" s="69">
        <f t="shared" si="53"/>
        <v>23400000</v>
      </c>
    </row>
    <row r="441" spans="1:7" ht="20.25" x14ac:dyDescent="0.3">
      <c r="A441" s="37">
        <v>2110301</v>
      </c>
      <c r="B441" s="41" t="s">
        <v>183</v>
      </c>
      <c r="C441" s="68">
        <v>4110580.3</v>
      </c>
      <c r="D441" s="69">
        <v>4110580.4</v>
      </c>
      <c r="E441" s="75">
        <v>44568</v>
      </c>
      <c r="F441" s="69"/>
      <c r="G441" s="69">
        <f t="shared" si="53"/>
        <v>4110580.4</v>
      </c>
    </row>
    <row r="442" spans="1:7" ht="20.25" x14ac:dyDescent="0.3">
      <c r="A442" s="37">
        <v>2110314</v>
      </c>
      <c r="B442" s="41" t="s">
        <v>268</v>
      </c>
      <c r="C442" s="68">
        <v>3040000</v>
      </c>
      <c r="D442" s="69">
        <v>3040000</v>
      </c>
      <c r="E442" s="75">
        <v>2286487</v>
      </c>
      <c r="F442" s="69"/>
      <c r="G442" s="69">
        <f t="shared" si="53"/>
        <v>3040000</v>
      </c>
    </row>
    <row r="443" spans="1:7" ht="20.25" x14ac:dyDescent="0.3">
      <c r="A443" s="37">
        <v>2120103</v>
      </c>
      <c r="B443" s="41" t="s">
        <v>89</v>
      </c>
      <c r="C443" s="68">
        <v>2450000</v>
      </c>
      <c r="D443" s="69">
        <v>2450000</v>
      </c>
      <c r="E443" s="75">
        <v>338726</v>
      </c>
      <c r="F443" s="69"/>
      <c r="G443" s="69">
        <f t="shared" si="53"/>
        <v>2450000</v>
      </c>
    </row>
    <row r="444" spans="1:7" ht="20.25" x14ac:dyDescent="0.3">
      <c r="A444" s="37">
        <v>2110303</v>
      </c>
      <c r="B444" s="41" t="s">
        <v>206</v>
      </c>
      <c r="C444" s="68">
        <v>406450</v>
      </c>
      <c r="D444" s="69">
        <v>406450</v>
      </c>
      <c r="E444" s="75">
        <v>406450</v>
      </c>
      <c r="F444" s="69"/>
      <c r="G444" s="69">
        <f t="shared" si="53"/>
        <v>406450</v>
      </c>
    </row>
    <row r="445" spans="1:7" ht="20.25" x14ac:dyDescent="0.3">
      <c r="A445" s="37">
        <v>2110202</v>
      </c>
      <c r="B445" s="41" t="s">
        <v>269</v>
      </c>
      <c r="C445" s="68">
        <v>3011211</v>
      </c>
      <c r="D445" s="69">
        <v>3011211</v>
      </c>
      <c r="E445" s="75">
        <v>159194</v>
      </c>
      <c r="F445" s="69"/>
      <c r="G445" s="69">
        <f t="shared" si="53"/>
        <v>3011211</v>
      </c>
    </row>
    <row r="446" spans="1:7" ht="20.25" x14ac:dyDescent="0.3">
      <c r="A446" s="37">
        <v>2110320</v>
      </c>
      <c r="B446" s="41" t="s">
        <v>185</v>
      </c>
      <c r="C446" s="68">
        <v>2549000</v>
      </c>
      <c r="D446" s="69">
        <v>2549000</v>
      </c>
      <c r="E446" s="75">
        <v>413328</v>
      </c>
      <c r="F446" s="71"/>
      <c r="G446" s="69">
        <f t="shared" si="53"/>
        <v>2549000</v>
      </c>
    </row>
    <row r="447" spans="1:7" ht="20.25" x14ac:dyDescent="0.3">
      <c r="A447" s="37">
        <v>2120101</v>
      </c>
      <c r="B447" s="41" t="s">
        <v>270</v>
      </c>
      <c r="C447" s="68">
        <v>259391</v>
      </c>
      <c r="D447" s="69">
        <v>259391</v>
      </c>
      <c r="E447" s="75">
        <v>131592</v>
      </c>
      <c r="F447" s="69"/>
      <c r="G447" s="69">
        <f t="shared" si="53"/>
        <v>259391</v>
      </c>
    </row>
    <row r="448" spans="1:7" s="50" customFormat="1" ht="20.25" x14ac:dyDescent="0.3">
      <c r="A448" s="36"/>
      <c r="B448" s="43" t="s">
        <v>271</v>
      </c>
      <c r="C448" s="71">
        <f>SUM(C440:C447)</f>
        <v>47226632.299999997</v>
      </c>
      <c r="D448" s="71">
        <f t="shared" ref="D448:F448" si="54">SUM(D440:D447)</f>
        <v>39226632.399999999</v>
      </c>
      <c r="E448" s="71">
        <f t="shared" si="54"/>
        <v>3901602</v>
      </c>
      <c r="F448" s="71">
        <f t="shared" si="54"/>
        <v>0</v>
      </c>
      <c r="G448" s="69">
        <f t="shared" si="53"/>
        <v>39226632.399999999</v>
      </c>
    </row>
    <row r="449" spans="1:7" ht="20.25" x14ac:dyDescent="0.3">
      <c r="A449" s="37">
        <v>2210101</v>
      </c>
      <c r="B449" s="41" t="s">
        <v>272</v>
      </c>
      <c r="C449" s="68">
        <v>30000</v>
      </c>
      <c r="D449" s="69">
        <v>30000</v>
      </c>
      <c r="E449" s="75">
        <v>30000</v>
      </c>
      <c r="F449" s="69"/>
      <c r="G449" s="69">
        <f t="shared" si="53"/>
        <v>30000</v>
      </c>
    </row>
    <row r="450" spans="1:7" ht="20.25" x14ac:dyDescent="0.3">
      <c r="A450" s="37">
        <v>2210103</v>
      </c>
      <c r="B450" s="41" t="s">
        <v>147</v>
      </c>
      <c r="C450" s="68">
        <v>24000</v>
      </c>
      <c r="D450" s="69">
        <v>24000</v>
      </c>
      <c r="E450" s="75">
        <v>9000</v>
      </c>
      <c r="F450" s="69"/>
      <c r="G450" s="69">
        <f t="shared" si="53"/>
        <v>24000</v>
      </c>
    </row>
    <row r="451" spans="1:7" ht="20.25" x14ac:dyDescent="0.3">
      <c r="A451" s="37">
        <v>2210102</v>
      </c>
      <c r="B451" s="41" t="s">
        <v>273</v>
      </c>
      <c r="C451" s="68">
        <v>50000</v>
      </c>
      <c r="D451" s="69">
        <v>50000</v>
      </c>
      <c r="E451" s="75">
        <v>50000</v>
      </c>
      <c r="F451" s="69"/>
      <c r="G451" s="69">
        <f t="shared" si="53"/>
        <v>50000</v>
      </c>
    </row>
    <row r="452" spans="1:7" ht="20.25" x14ac:dyDescent="0.3">
      <c r="A452" s="37">
        <v>2210203</v>
      </c>
      <c r="B452" s="41" t="s">
        <v>274</v>
      </c>
      <c r="C452" s="68">
        <v>10000</v>
      </c>
      <c r="D452" s="69">
        <v>10000</v>
      </c>
      <c r="E452" s="75">
        <v>10000</v>
      </c>
      <c r="F452" s="69"/>
      <c r="G452" s="69">
        <f t="shared" si="53"/>
        <v>10000</v>
      </c>
    </row>
    <row r="453" spans="1:7" ht="20.25" x14ac:dyDescent="0.3">
      <c r="A453" s="37">
        <v>2210301</v>
      </c>
      <c r="B453" s="41" t="s">
        <v>275</v>
      </c>
      <c r="C453" s="68">
        <v>750000</v>
      </c>
      <c r="D453" s="69">
        <v>1150000</v>
      </c>
      <c r="E453" s="75">
        <v>741900</v>
      </c>
      <c r="F453" s="69"/>
      <c r="G453" s="69">
        <f t="shared" si="53"/>
        <v>1150000</v>
      </c>
    </row>
    <row r="454" spans="1:7" ht="20.25" x14ac:dyDescent="0.3">
      <c r="A454" s="37">
        <v>2210399</v>
      </c>
      <c r="B454" s="41" t="s">
        <v>276</v>
      </c>
      <c r="C454" s="68">
        <v>3500000</v>
      </c>
      <c r="D454" s="69">
        <v>5100000</v>
      </c>
      <c r="E454" s="75">
        <v>4505</v>
      </c>
      <c r="F454" s="69"/>
      <c r="G454" s="69">
        <f t="shared" si="53"/>
        <v>5100000</v>
      </c>
    </row>
    <row r="455" spans="1:7" ht="20.25" x14ac:dyDescent="0.3">
      <c r="A455" s="37">
        <v>2211399</v>
      </c>
      <c r="B455" s="41" t="s">
        <v>129</v>
      </c>
      <c r="C455" s="68">
        <v>1000000</v>
      </c>
      <c r="D455" s="69">
        <v>1000000</v>
      </c>
      <c r="E455" s="75">
        <v>1000</v>
      </c>
      <c r="F455" s="69"/>
      <c r="G455" s="69">
        <f t="shared" si="53"/>
        <v>1000000</v>
      </c>
    </row>
    <row r="456" spans="1:7" ht="20.25" x14ac:dyDescent="0.3">
      <c r="A456" s="37">
        <v>2210503</v>
      </c>
      <c r="B456" s="41" t="s">
        <v>75</v>
      </c>
      <c r="C456" s="68">
        <v>189000</v>
      </c>
      <c r="D456" s="69">
        <v>189000</v>
      </c>
      <c r="E456" s="75">
        <v>189000</v>
      </c>
      <c r="F456" s="69">
        <v>-100000</v>
      </c>
      <c r="G456" s="69">
        <f t="shared" si="53"/>
        <v>89000</v>
      </c>
    </row>
    <row r="457" spans="1:7" ht="20.25" x14ac:dyDescent="0.3">
      <c r="A457" s="37">
        <v>2210801</v>
      </c>
      <c r="B457" s="41" t="s">
        <v>79</v>
      </c>
      <c r="C457" s="68">
        <v>800000</v>
      </c>
      <c r="D457" s="69">
        <v>800000</v>
      </c>
      <c r="E457" s="75">
        <v>253000</v>
      </c>
      <c r="F457" s="69"/>
      <c r="G457" s="69">
        <f t="shared" si="53"/>
        <v>800000</v>
      </c>
    </row>
    <row r="458" spans="1:7" ht="20.25" x14ac:dyDescent="0.3">
      <c r="A458" s="37">
        <v>2210802</v>
      </c>
      <c r="B458" s="41" t="s">
        <v>277</v>
      </c>
      <c r="C458" s="68">
        <v>1800000</v>
      </c>
      <c r="D458" s="69">
        <v>800000</v>
      </c>
      <c r="E458" s="75">
        <v>138300</v>
      </c>
      <c r="F458" s="69"/>
      <c r="G458" s="69">
        <f t="shared" si="53"/>
        <v>800000</v>
      </c>
    </row>
    <row r="459" spans="1:7" ht="20.25" x14ac:dyDescent="0.3">
      <c r="A459" s="37">
        <v>2211101</v>
      </c>
      <c r="B459" s="41" t="s">
        <v>278</v>
      </c>
      <c r="C459" s="68">
        <v>800000</v>
      </c>
      <c r="D459" s="69">
        <v>800000</v>
      </c>
      <c r="E459" s="75">
        <v>585</v>
      </c>
      <c r="F459" s="69"/>
      <c r="G459" s="69">
        <f t="shared" si="53"/>
        <v>800000</v>
      </c>
    </row>
    <row r="460" spans="1:7" ht="20.25" x14ac:dyDescent="0.3">
      <c r="A460" s="37">
        <v>2210504</v>
      </c>
      <c r="B460" s="52" t="s">
        <v>322</v>
      </c>
      <c r="C460" s="68"/>
      <c r="D460" s="69">
        <v>0</v>
      </c>
      <c r="E460" s="75">
        <v>840</v>
      </c>
      <c r="F460" s="69"/>
      <c r="G460" s="69">
        <f t="shared" si="53"/>
        <v>0</v>
      </c>
    </row>
    <row r="461" spans="1:7" ht="20.25" x14ac:dyDescent="0.3">
      <c r="A461" s="37">
        <v>2211103</v>
      </c>
      <c r="B461" s="41" t="s">
        <v>163</v>
      </c>
      <c r="C461" s="68">
        <v>250000</v>
      </c>
      <c r="D461" s="69">
        <v>250000</v>
      </c>
      <c r="E461" s="75">
        <v>230000</v>
      </c>
      <c r="F461" s="69">
        <f>-2000000+1800000</f>
        <v>-200000</v>
      </c>
      <c r="G461" s="69">
        <f t="shared" si="53"/>
        <v>50000</v>
      </c>
    </row>
    <row r="462" spans="1:7" ht="20.25" x14ac:dyDescent="0.3">
      <c r="A462" s="37">
        <v>2211301</v>
      </c>
      <c r="B462" s="41" t="s">
        <v>279</v>
      </c>
      <c r="C462" s="68">
        <v>12312.7</v>
      </c>
      <c r="D462" s="69">
        <v>12312.7</v>
      </c>
      <c r="E462" s="75">
        <v>12313</v>
      </c>
      <c r="F462" s="69"/>
      <c r="G462" s="69">
        <f t="shared" si="53"/>
        <v>12312.7</v>
      </c>
    </row>
    <row r="463" spans="1:7" ht="20.25" x14ac:dyDescent="0.3">
      <c r="A463" s="37">
        <v>2210505</v>
      </c>
      <c r="B463" s="41" t="s">
        <v>280</v>
      </c>
      <c r="C463" s="68">
        <v>500000</v>
      </c>
      <c r="D463" s="69">
        <v>500000</v>
      </c>
      <c r="E463" s="75">
        <v>500000</v>
      </c>
      <c r="F463" s="71">
        <v>-450000</v>
      </c>
      <c r="G463" s="69">
        <f t="shared" si="53"/>
        <v>50000</v>
      </c>
    </row>
    <row r="464" spans="1:7" ht="20.25" x14ac:dyDescent="0.3">
      <c r="A464" s="37">
        <v>3111002</v>
      </c>
      <c r="B464" s="41" t="s">
        <v>281</v>
      </c>
      <c r="C464" s="68">
        <v>2000000</v>
      </c>
      <c r="D464" s="69">
        <v>1560740</v>
      </c>
      <c r="E464" s="75">
        <v>369797</v>
      </c>
      <c r="F464" s="71">
        <v>-300000</v>
      </c>
      <c r="G464" s="69">
        <f t="shared" si="53"/>
        <v>1260740</v>
      </c>
    </row>
    <row r="465" spans="1:7" s="50" customFormat="1" ht="20.25" x14ac:dyDescent="0.3">
      <c r="A465" s="36"/>
      <c r="B465" s="43" t="s">
        <v>282</v>
      </c>
      <c r="C465" s="71">
        <f>SUM(C449:C464)</f>
        <v>11715312.699999999</v>
      </c>
      <c r="D465" s="71">
        <f t="shared" ref="D465:F465" si="55">SUM(D449:D464)</f>
        <v>12276052.699999999</v>
      </c>
      <c r="E465" s="71">
        <f t="shared" si="55"/>
        <v>2540240</v>
      </c>
      <c r="F465" s="71">
        <f t="shared" si="55"/>
        <v>-1050000</v>
      </c>
      <c r="G465" s="69">
        <f t="shared" si="53"/>
        <v>11226052.699999999</v>
      </c>
    </row>
    <row r="466" spans="1:7" s="50" customFormat="1" ht="20.25" x14ac:dyDescent="0.3">
      <c r="A466" s="36"/>
      <c r="B466" s="43" t="s">
        <v>283</v>
      </c>
      <c r="C466" s="72"/>
      <c r="D466" s="69">
        <v>0</v>
      </c>
      <c r="E466" s="69"/>
      <c r="F466" s="69"/>
      <c r="G466" s="69">
        <f t="shared" si="53"/>
        <v>0</v>
      </c>
    </row>
    <row r="467" spans="1:7" s="50" customFormat="1" ht="20.25" x14ac:dyDescent="0.3">
      <c r="A467" s="36"/>
      <c r="B467" s="43" t="s">
        <v>284</v>
      </c>
      <c r="C467" s="72"/>
      <c r="D467" s="69">
        <v>0</v>
      </c>
      <c r="E467" s="69"/>
      <c r="F467" s="69"/>
      <c r="G467" s="69">
        <f t="shared" si="53"/>
        <v>0</v>
      </c>
    </row>
    <row r="468" spans="1:7" ht="20.25" x14ac:dyDescent="0.3">
      <c r="A468" s="37">
        <v>2640499</v>
      </c>
      <c r="B468" s="41" t="s">
        <v>659</v>
      </c>
      <c r="C468" s="68">
        <v>5000000</v>
      </c>
      <c r="D468" s="69"/>
      <c r="E468" s="69">
        <v>5839045</v>
      </c>
      <c r="F468" s="69"/>
      <c r="G468" s="69">
        <f t="shared" si="53"/>
        <v>0</v>
      </c>
    </row>
    <row r="469" spans="1:7" ht="20.25" x14ac:dyDescent="0.3">
      <c r="A469" s="37">
        <v>2211308</v>
      </c>
      <c r="B469" s="41" t="s">
        <v>285</v>
      </c>
      <c r="C469" s="68">
        <v>1500000</v>
      </c>
      <c r="D469" s="69">
        <v>500000</v>
      </c>
      <c r="E469" s="75">
        <v>500000</v>
      </c>
      <c r="F469" s="71">
        <v>-500000</v>
      </c>
      <c r="G469" s="69">
        <f t="shared" si="53"/>
        <v>0</v>
      </c>
    </row>
    <row r="470" spans="1:7" ht="20.25" x14ac:dyDescent="0.3">
      <c r="A470" s="37">
        <v>2210799</v>
      </c>
      <c r="B470" s="41" t="s">
        <v>286</v>
      </c>
      <c r="C470" s="68">
        <v>1150000</v>
      </c>
      <c r="D470" s="75">
        <v>934500</v>
      </c>
      <c r="E470" s="69">
        <v>140580</v>
      </c>
      <c r="F470" s="71">
        <v>3556780</v>
      </c>
      <c r="G470" s="69">
        <f t="shared" si="53"/>
        <v>4491280</v>
      </c>
    </row>
    <row r="471" spans="1:7" s="50" customFormat="1" ht="20.25" x14ac:dyDescent="0.3">
      <c r="A471" s="36"/>
      <c r="B471" s="43" t="s">
        <v>287</v>
      </c>
      <c r="C471" s="72">
        <f>SUM(C468:C470)</f>
        <v>7650000</v>
      </c>
      <c r="D471" s="72">
        <f t="shared" ref="D471:F471" si="56">SUM(D468:D470)</f>
        <v>1434500</v>
      </c>
      <c r="E471" s="72">
        <f t="shared" si="56"/>
        <v>6479625</v>
      </c>
      <c r="F471" s="72">
        <f t="shared" si="56"/>
        <v>3056780</v>
      </c>
      <c r="G471" s="69">
        <f t="shared" si="53"/>
        <v>4491280</v>
      </c>
    </row>
    <row r="472" spans="1:7" s="50" customFormat="1" ht="20.25" x14ac:dyDescent="0.3">
      <c r="A472" s="36"/>
      <c r="B472" s="43" t="s">
        <v>288</v>
      </c>
      <c r="C472" s="72"/>
      <c r="D472" s="69"/>
      <c r="E472" s="69"/>
      <c r="F472" s="69"/>
      <c r="G472" s="69">
        <f t="shared" si="53"/>
        <v>0</v>
      </c>
    </row>
    <row r="473" spans="1:7" ht="20.25" x14ac:dyDescent="0.3">
      <c r="A473" s="37">
        <v>2210799</v>
      </c>
      <c r="B473" s="41" t="s">
        <v>289</v>
      </c>
      <c r="C473" s="68">
        <v>16550019</v>
      </c>
      <c r="D473" s="69">
        <v>10265519</v>
      </c>
      <c r="E473" s="75">
        <v>-33281</v>
      </c>
      <c r="F473" s="71">
        <v>33281</v>
      </c>
      <c r="G473" s="69">
        <f t="shared" si="53"/>
        <v>10298800</v>
      </c>
    </row>
    <row r="474" spans="1:7" ht="20.25" x14ac:dyDescent="0.3">
      <c r="A474" s="37">
        <v>2210799</v>
      </c>
      <c r="B474" s="41" t="s">
        <v>290</v>
      </c>
      <c r="C474" s="68">
        <v>22000000</v>
      </c>
      <c r="D474" s="69">
        <v>11439260</v>
      </c>
      <c r="E474" s="75">
        <v>-99000</v>
      </c>
      <c r="F474" s="71">
        <v>99000</v>
      </c>
      <c r="G474" s="69">
        <f t="shared" si="53"/>
        <v>11538260</v>
      </c>
    </row>
    <row r="475" spans="1:7" s="50" customFormat="1" ht="20.25" x14ac:dyDescent="0.3">
      <c r="A475" s="36"/>
      <c r="B475" s="43" t="s">
        <v>291</v>
      </c>
      <c r="C475" s="72">
        <f>SUM(C473:C474)</f>
        <v>38550019</v>
      </c>
      <c r="D475" s="72">
        <f t="shared" ref="D475:F475" si="57">SUM(D473:D474)</f>
        <v>21704779</v>
      </c>
      <c r="E475" s="72">
        <f t="shared" si="57"/>
        <v>-132281</v>
      </c>
      <c r="F475" s="72">
        <f t="shared" si="57"/>
        <v>132281</v>
      </c>
      <c r="G475" s="69">
        <f t="shared" si="53"/>
        <v>21837060</v>
      </c>
    </row>
    <row r="476" spans="1:7" s="50" customFormat="1" ht="20.25" x14ac:dyDescent="0.3">
      <c r="A476" s="36"/>
      <c r="B476" s="43" t="s">
        <v>292</v>
      </c>
      <c r="C476" s="72"/>
      <c r="D476" s="69"/>
      <c r="E476" s="69"/>
      <c r="F476" s="69"/>
      <c r="G476" s="69">
        <f t="shared" si="53"/>
        <v>0</v>
      </c>
    </row>
    <row r="477" spans="1:7" ht="20.25" x14ac:dyDescent="0.3">
      <c r="A477" s="37">
        <v>2210504</v>
      </c>
      <c r="B477" s="41" t="s">
        <v>293</v>
      </c>
      <c r="C477" s="68">
        <v>7000000</v>
      </c>
      <c r="D477" s="69">
        <v>4500000</v>
      </c>
      <c r="E477" s="75">
        <v>16450</v>
      </c>
      <c r="F477" s="71"/>
      <c r="G477" s="69">
        <f t="shared" si="53"/>
        <v>4500000</v>
      </c>
    </row>
    <row r="478" spans="1:7" ht="20.25" x14ac:dyDescent="0.3">
      <c r="A478" s="37">
        <v>2210504</v>
      </c>
      <c r="B478" s="41" t="s">
        <v>294</v>
      </c>
      <c r="C478" s="68">
        <v>2000000</v>
      </c>
      <c r="D478" s="69">
        <v>2000000</v>
      </c>
      <c r="E478" s="75">
        <v>-230800</v>
      </c>
      <c r="F478" s="69">
        <v>230800</v>
      </c>
      <c r="G478" s="69">
        <f t="shared" si="53"/>
        <v>2230800</v>
      </c>
    </row>
    <row r="479" spans="1:7" s="50" customFormat="1" ht="20.25" x14ac:dyDescent="0.3">
      <c r="A479" s="36"/>
      <c r="B479" s="43" t="s">
        <v>295</v>
      </c>
      <c r="C479" s="71">
        <f>SUM(C477:C478)</f>
        <v>9000000</v>
      </c>
      <c r="D479" s="71">
        <f t="shared" ref="D479:F479" si="58">SUM(D477:D478)</f>
        <v>6500000</v>
      </c>
      <c r="E479" s="71">
        <f t="shared" si="58"/>
        <v>-214350</v>
      </c>
      <c r="F479" s="71">
        <f t="shared" si="58"/>
        <v>230800</v>
      </c>
      <c r="G479" s="69">
        <f t="shared" si="53"/>
        <v>6730800</v>
      </c>
    </row>
    <row r="480" spans="1:7" ht="20.25" x14ac:dyDescent="0.3">
      <c r="A480" s="37"/>
      <c r="B480" s="41" t="s">
        <v>296</v>
      </c>
      <c r="C480" s="68"/>
      <c r="D480" s="69">
        <v>0</v>
      </c>
      <c r="E480" s="69"/>
      <c r="F480" s="69"/>
      <c r="G480" s="69">
        <f t="shared" si="53"/>
        <v>0</v>
      </c>
    </row>
    <row r="481" spans="1:7" ht="20.25" x14ac:dyDescent="0.3">
      <c r="A481" s="37">
        <v>2210504</v>
      </c>
      <c r="B481" s="41" t="s">
        <v>297</v>
      </c>
      <c r="C481" s="68">
        <v>19700000</v>
      </c>
      <c r="D481" s="75">
        <v>9413325</v>
      </c>
      <c r="E481" s="75">
        <v>181100</v>
      </c>
      <c r="F481" s="69">
        <v>-100000</v>
      </c>
      <c r="G481" s="69">
        <f t="shared" si="53"/>
        <v>9313325</v>
      </c>
    </row>
    <row r="482" spans="1:7" ht="20.25" x14ac:dyDescent="0.3">
      <c r="A482" s="37">
        <v>2640499</v>
      </c>
      <c r="B482" s="41" t="s">
        <v>681</v>
      </c>
      <c r="C482" s="68"/>
      <c r="D482" s="76">
        <v>10286675</v>
      </c>
      <c r="E482" s="77">
        <v>68275</v>
      </c>
      <c r="F482" s="69"/>
      <c r="G482" s="69">
        <f t="shared" si="53"/>
        <v>10286675</v>
      </c>
    </row>
    <row r="483" spans="1:7" ht="20.25" x14ac:dyDescent="0.3">
      <c r="A483" s="37">
        <v>2210705</v>
      </c>
      <c r="B483" s="41" t="s">
        <v>620</v>
      </c>
      <c r="C483" s="68">
        <v>21100000</v>
      </c>
      <c r="D483" s="76">
        <v>10532200</v>
      </c>
      <c r="E483" s="71">
        <v>0</v>
      </c>
      <c r="F483" s="71"/>
      <c r="G483" s="69">
        <f t="shared" si="53"/>
        <v>10532200</v>
      </c>
    </row>
    <row r="484" spans="1:7" ht="20.25" x14ac:dyDescent="0.3">
      <c r="A484" s="37">
        <v>2640499</v>
      </c>
      <c r="B484" s="41" t="s">
        <v>680</v>
      </c>
      <c r="C484" s="68"/>
      <c r="D484" s="78">
        <v>35567800</v>
      </c>
      <c r="E484" s="79">
        <v>389570</v>
      </c>
      <c r="F484" s="69">
        <v>-3856780</v>
      </c>
      <c r="G484" s="69">
        <f t="shared" si="53"/>
        <v>31711020</v>
      </c>
    </row>
    <row r="485" spans="1:7" ht="20.25" x14ac:dyDescent="0.3">
      <c r="A485" s="37">
        <v>2210712</v>
      </c>
      <c r="B485" s="41" t="s">
        <v>298</v>
      </c>
      <c r="C485" s="68">
        <v>7000000</v>
      </c>
      <c r="D485" s="76">
        <v>7000000</v>
      </c>
      <c r="E485" s="77">
        <v>-226600</v>
      </c>
      <c r="F485" s="69">
        <v>226600</v>
      </c>
      <c r="G485" s="69">
        <f t="shared" si="53"/>
        <v>7226600</v>
      </c>
    </row>
    <row r="486" spans="1:7" s="50" customFormat="1" ht="20.25" x14ac:dyDescent="0.3">
      <c r="A486" s="36"/>
      <c r="B486" s="43" t="s">
        <v>299</v>
      </c>
      <c r="C486" s="71">
        <f>SUM(C481:C485)</f>
        <v>47800000</v>
      </c>
      <c r="D486" s="71">
        <f t="shared" ref="D486:F486" si="59">SUM(D481:D485)</f>
        <v>72800000</v>
      </c>
      <c r="E486" s="71">
        <f t="shared" si="59"/>
        <v>412345</v>
      </c>
      <c r="F486" s="71">
        <f t="shared" si="59"/>
        <v>-3730180</v>
      </c>
      <c r="G486" s="71">
        <f>SUM(G481:G485)</f>
        <v>69069820</v>
      </c>
    </row>
    <row r="487" spans="1:7" s="50" customFormat="1" ht="20.25" x14ac:dyDescent="0.3">
      <c r="A487" s="36"/>
      <c r="B487" s="43" t="s">
        <v>300</v>
      </c>
      <c r="C487" s="71">
        <f>C486+C479+C475+C471</f>
        <v>103000019</v>
      </c>
      <c r="D487" s="71">
        <f t="shared" ref="D487:F487" si="60">D486+D479+D475+D471</f>
        <v>102439279</v>
      </c>
      <c r="E487" s="71">
        <f t="shared" si="60"/>
        <v>6545339</v>
      </c>
      <c r="F487" s="71">
        <f t="shared" si="60"/>
        <v>-310319</v>
      </c>
      <c r="G487" s="71">
        <f>G486+G479+G475+G471</f>
        <v>102128960</v>
      </c>
    </row>
    <row r="488" spans="1:7" s="50" customFormat="1" ht="20.25" x14ac:dyDescent="0.3">
      <c r="A488" s="36"/>
      <c r="B488" s="43" t="s">
        <v>673</v>
      </c>
      <c r="C488" s="71">
        <f>C487+C465</f>
        <v>114715331.7</v>
      </c>
      <c r="D488" s="71">
        <f t="shared" ref="D488:F488" si="61">D487+D465</f>
        <v>114715331.7</v>
      </c>
      <c r="E488" s="71">
        <f t="shared" si="61"/>
        <v>9085579</v>
      </c>
      <c r="F488" s="71">
        <f t="shared" si="61"/>
        <v>-1360319</v>
      </c>
      <c r="G488" s="71">
        <f>G487+G465</f>
        <v>113355012.7</v>
      </c>
    </row>
    <row r="489" spans="1:7" s="50" customFormat="1" ht="20.25" x14ac:dyDescent="0.3">
      <c r="A489" s="36"/>
      <c r="B489" s="43" t="s">
        <v>243</v>
      </c>
      <c r="C489" s="71">
        <f>C487+C465+C448</f>
        <v>161941964</v>
      </c>
      <c r="D489" s="71">
        <f t="shared" ref="D489:F489" si="62">D487+D465+D448</f>
        <v>153941964.09999999</v>
      </c>
      <c r="E489" s="71">
        <f t="shared" si="62"/>
        <v>12987181</v>
      </c>
      <c r="F489" s="71">
        <f t="shared" si="62"/>
        <v>-1360319</v>
      </c>
      <c r="G489" s="71">
        <f>G487+G465+G448</f>
        <v>152581645.09999999</v>
      </c>
    </row>
    <row r="490" spans="1:7" s="50" customFormat="1" ht="20.25" x14ac:dyDescent="0.3">
      <c r="A490" s="36"/>
      <c r="B490" s="43" t="s">
        <v>244</v>
      </c>
      <c r="C490" s="72"/>
      <c r="D490" s="73"/>
      <c r="E490" s="73"/>
      <c r="F490" s="69"/>
      <c r="G490" s="69">
        <f t="shared" ref="G490:G495" si="63">D490+F490</f>
        <v>0</v>
      </c>
    </row>
    <row r="491" spans="1:7" s="50" customFormat="1" ht="20.25" x14ac:dyDescent="0.3">
      <c r="A491" s="36"/>
      <c r="B491" s="43" t="s">
        <v>301</v>
      </c>
      <c r="C491" s="72"/>
      <c r="D491" s="69">
        <v>0</v>
      </c>
      <c r="E491" s="71"/>
      <c r="F491" s="71"/>
      <c r="G491" s="69">
        <f t="shared" si="63"/>
        <v>0</v>
      </c>
    </row>
    <row r="492" spans="1:7" ht="20.25" x14ac:dyDescent="0.3">
      <c r="A492" s="37">
        <v>3110504</v>
      </c>
      <c r="B492" s="41" t="s">
        <v>302</v>
      </c>
      <c r="C492" s="68">
        <v>2000000</v>
      </c>
      <c r="D492" s="69">
        <v>2000000</v>
      </c>
      <c r="E492" s="75">
        <v>1800000</v>
      </c>
      <c r="F492" s="69">
        <v>-1500000</v>
      </c>
      <c r="G492" s="69">
        <f t="shared" si="63"/>
        <v>500000</v>
      </c>
    </row>
    <row r="493" spans="1:7" s="50" customFormat="1" ht="20.25" x14ac:dyDescent="0.3">
      <c r="A493" s="36"/>
      <c r="B493" s="43" t="s">
        <v>292</v>
      </c>
      <c r="C493" s="72"/>
      <c r="D493" s="69">
        <v>0</v>
      </c>
      <c r="E493" s="69"/>
      <c r="F493" s="69"/>
      <c r="G493" s="69">
        <f t="shared" si="63"/>
        <v>0</v>
      </c>
    </row>
    <row r="494" spans="1:7" ht="20.25" x14ac:dyDescent="0.3">
      <c r="A494" s="37">
        <v>2211310</v>
      </c>
      <c r="B494" s="41" t="s">
        <v>664</v>
      </c>
      <c r="C494" s="68"/>
      <c r="D494" s="69">
        <v>2500000</v>
      </c>
      <c r="E494" s="75">
        <v>2500000</v>
      </c>
      <c r="F494" s="69">
        <v>-2500000</v>
      </c>
      <c r="G494" s="69">
        <f t="shared" si="63"/>
        <v>0</v>
      </c>
    </row>
    <row r="495" spans="1:7" ht="20.25" x14ac:dyDescent="0.3">
      <c r="A495" s="37">
        <v>3111402</v>
      </c>
      <c r="B495" s="41" t="s">
        <v>665</v>
      </c>
      <c r="C495" s="68"/>
      <c r="D495" s="69">
        <v>6500000</v>
      </c>
      <c r="E495" s="75">
        <v>2705000</v>
      </c>
      <c r="F495" s="69">
        <v>-2500000</v>
      </c>
      <c r="G495" s="69">
        <f t="shared" si="63"/>
        <v>4000000</v>
      </c>
    </row>
    <row r="496" spans="1:7" ht="20.25" x14ac:dyDescent="0.3">
      <c r="A496" s="37">
        <v>3110504</v>
      </c>
      <c r="B496" s="41" t="s">
        <v>668</v>
      </c>
      <c r="C496" s="68">
        <v>10000000</v>
      </c>
      <c r="D496" s="69"/>
      <c r="E496" s="75"/>
      <c r="F496" s="69"/>
      <c r="G496" s="69"/>
    </row>
    <row r="497" spans="1:7" ht="20.25" x14ac:dyDescent="0.3">
      <c r="A497" s="37">
        <v>3110504</v>
      </c>
      <c r="B497" s="41" t="s">
        <v>294</v>
      </c>
      <c r="C497" s="68">
        <v>4000000</v>
      </c>
      <c r="D497" s="69">
        <v>3000000</v>
      </c>
      <c r="E497" s="75">
        <v>0</v>
      </c>
      <c r="F497" s="69"/>
      <c r="G497" s="69">
        <f>D497+F497</f>
        <v>3000000</v>
      </c>
    </row>
    <row r="498" spans="1:7" s="50" customFormat="1" ht="20.25" x14ac:dyDescent="0.3">
      <c r="A498" s="36"/>
      <c r="B498" s="43" t="s">
        <v>303</v>
      </c>
      <c r="C498" s="72">
        <f>SUM(C494:C497)</f>
        <v>14000000</v>
      </c>
      <c r="D498" s="72">
        <f t="shared" ref="D498:F498" si="64">SUM(D494:D497)</f>
        <v>12000000</v>
      </c>
      <c r="E498" s="72">
        <f t="shared" si="64"/>
        <v>5205000</v>
      </c>
      <c r="F498" s="72">
        <f t="shared" si="64"/>
        <v>-5000000</v>
      </c>
      <c r="G498" s="72">
        <f>SUM(G494:G497)</f>
        <v>7000000</v>
      </c>
    </row>
    <row r="499" spans="1:7" ht="20.25" x14ac:dyDescent="0.3">
      <c r="A499" s="37">
        <v>3110604</v>
      </c>
      <c r="B499" s="41" t="s">
        <v>304</v>
      </c>
      <c r="C499" s="68">
        <v>75000000</v>
      </c>
      <c r="D499" s="69">
        <v>30000000</v>
      </c>
      <c r="E499" s="75">
        <v>1003736</v>
      </c>
      <c r="F499" s="71">
        <v>-1000000</v>
      </c>
      <c r="G499" s="69">
        <f>D499+F499</f>
        <v>29000000</v>
      </c>
    </row>
    <row r="500" spans="1:7" ht="20.25" x14ac:dyDescent="0.3">
      <c r="A500" s="37">
        <v>3110604</v>
      </c>
      <c r="B500" s="52" t="s">
        <v>666</v>
      </c>
      <c r="C500" s="68">
        <v>0</v>
      </c>
      <c r="D500" s="69">
        <v>0</v>
      </c>
      <c r="E500" s="75">
        <v>1147500</v>
      </c>
      <c r="F500" s="71"/>
      <c r="G500" s="69">
        <f>D500+F500</f>
        <v>0</v>
      </c>
    </row>
    <row r="501" spans="1:7" s="50" customFormat="1" ht="20.25" x14ac:dyDescent="0.3">
      <c r="A501" s="36"/>
      <c r="B501" s="43"/>
      <c r="C501" s="72">
        <f>SUM(C499)</f>
        <v>75000000</v>
      </c>
      <c r="D501" s="72">
        <f t="shared" ref="D501:F501" si="65">SUM(D499)</f>
        <v>30000000</v>
      </c>
      <c r="E501" s="72">
        <f t="shared" si="65"/>
        <v>1003736</v>
      </c>
      <c r="F501" s="72">
        <f t="shared" si="65"/>
        <v>-1000000</v>
      </c>
      <c r="G501" s="72">
        <f>SUM(G499)</f>
        <v>29000000</v>
      </c>
    </row>
    <row r="502" spans="1:7" s="50" customFormat="1" ht="20.25" x14ac:dyDescent="0.3">
      <c r="A502" s="36"/>
      <c r="B502" s="43" t="s">
        <v>264</v>
      </c>
      <c r="C502" s="71">
        <f>C501+C498+C492</f>
        <v>91000000</v>
      </c>
      <c r="D502" s="71">
        <f t="shared" ref="D502:F502" si="66">D501+D498+D492</f>
        <v>44000000</v>
      </c>
      <c r="E502" s="71">
        <f t="shared" si="66"/>
        <v>8008736</v>
      </c>
      <c r="F502" s="71">
        <f t="shared" si="66"/>
        <v>-7500000</v>
      </c>
      <c r="G502" s="71">
        <f>G501+G498+G492</f>
        <v>36500000</v>
      </c>
    </row>
    <row r="503" spans="1:7" s="50" customFormat="1" ht="20.25" x14ac:dyDescent="0.3">
      <c r="A503" s="36"/>
      <c r="B503" s="43" t="s">
        <v>305</v>
      </c>
      <c r="C503" s="71">
        <f>C502+C489</f>
        <v>252941964</v>
      </c>
      <c r="D503" s="71">
        <f t="shared" ref="D503:F503" si="67">D502+D489</f>
        <v>197941964.09999999</v>
      </c>
      <c r="E503" s="71">
        <f t="shared" si="67"/>
        <v>20995917</v>
      </c>
      <c r="F503" s="71">
        <f t="shared" si="67"/>
        <v>-8860319</v>
      </c>
      <c r="G503" s="71">
        <f>G502+G489</f>
        <v>189081645.09999999</v>
      </c>
    </row>
    <row r="504" spans="1:7" ht="20.25" x14ac:dyDescent="0.3">
      <c r="A504" s="37"/>
      <c r="B504" s="41"/>
      <c r="C504" s="68"/>
      <c r="D504" s="69">
        <v>0</v>
      </c>
      <c r="E504" s="69"/>
      <c r="F504" s="69"/>
      <c r="G504" s="69">
        <f t="shared" ref="G504:G516" si="68">D504+F504</f>
        <v>0</v>
      </c>
    </row>
    <row r="505" spans="1:7" s="50" customFormat="1" ht="20.25" x14ac:dyDescent="0.3">
      <c r="A505" s="36" t="s">
        <v>306</v>
      </c>
      <c r="B505" s="43"/>
      <c r="C505" s="72"/>
      <c r="D505" s="69">
        <v>0</v>
      </c>
      <c r="E505" s="69"/>
      <c r="F505" s="69"/>
      <c r="G505" s="69">
        <f t="shared" si="68"/>
        <v>0</v>
      </c>
    </row>
    <row r="506" spans="1:7" ht="20.25" x14ac:dyDescent="0.3">
      <c r="A506" s="36"/>
      <c r="B506" s="43" t="s">
        <v>308</v>
      </c>
      <c r="C506" s="72"/>
      <c r="D506" s="69">
        <v>0</v>
      </c>
      <c r="E506" s="69"/>
      <c r="F506" s="69"/>
      <c r="G506" s="69">
        <f t="shared" si="68"/>
        <v>0</v>
      </c>
    </row>
    <row r="507" spans="1:7" ht="20.25" x14ac:dyDescent="0.3">
      <c r="A507" s="37">
        <v>2110101</v>
      </c>
      <c r="B507" s="41" t="s">
        <v>142</v>
      </c>
      <c r="C507" s="68">
        <v>310961757</v>
      </c>
      <c r="D507" s="69">
        <v>345961757</v>
      </c>
      <c r="E507" s="69">
        <v>981952</v>
      </c>
      <c r="F507" s="69">
        <v>50000000</v>
      </c>
      <c r="G507" s="69">
        <f t="shared" si="68"/>
        <v>395961757</v>
      </c>
    </row>
    <row r="508" spans="1:7" ht="20.25" x14ac:dyDescent="0.3">
      <c r="A508" s="37">
        <v>2120101</v>
      </c>
      <c r="B508" s="41" t="s">
        <v>88</v>
      </c>
      <c r="C508" s="68">
        <v>464781.24</v>
      </c>
      <c r="D508" s="69">
        <v>964781.24</v>
      </c>
      <c r="E508" s="69">
        <v>12744</v>
      </c>
      <c r="F508" s="69"/>
      <c r="G508" s="69">
        <f t="shared" si="68"/>
        <v>964781.24</v>
      </c>
    </row>
    <row r="509" spans="1:7" ht="20.25" x14ac:dyDescent="0.3">
      <c r="A509" s="37">
        <v>2110303</v>
      </c>
      <c r="B509" s="41" t="s">
        <v>90</v>
      </c>
      <c r="C509" s="68">
        <v>415322.52</v>
      </c>
      <c r="D509" s="69">
        <v>915322.52</v>
      </c>
      <c r="E509" s="69">
        <v>62472</v>
      </c>
      <c r="F509" s="69">
        <v>52920</v>
      </c>
      <c r="G509" s="69">
        <f t="shared" si="68"/>
        <v>968242.52</v>
      </c>
    </row>
    <row r="510" spans="1:7" ht="20.25" x14ac:dyDescent="0.3">
      <c r="A510" s="37">
        <v>2110301</v>
      </c>
      <c r="B510" s="41" t="s">
        <v>143</v>
      </c>
      <c r="C510" s="68">
        <v>38270948.460000001</v>
      </c>
      <c r="D510" s="69">
        <v>43169509</v>
      </c>
      <c r="E510" s="69">
        <v>2095999</v>
      </c>
      <c r="F510" s="69">
        <v>7000000</v>
      </c>
      <c r="G510" s="69">
        <f t="shared" si="68"/>
        <v>50169509</v>
      </c>
    </row>
    <row r="511" spans="1:7" ht="20.25" x14ac:dyDescent="0.3">
      <c r="A511" s="37">
        <v>2110320</v>
      </c>
      <c r="B511" s="41" t="s">
        <v>91</v>
      </c>
      <c r="C511" s="68">
        <v>34672106.689999998</v>
      </c>
      <c r="D511" s="69">
        <v>34672106.689999998</v>
      </c>
      <c r="E511" s="69">
        <v>58</v>
      </c>
      <c r="F511" s="69"/>
      <c r="G511" s="69">
        <f t="shared" si="68"/>
        <v>34672106.689999998</v>
      </c>
    </row>
    <row r="512" spans="1:7" ht="20.25" x14ac:dyDescent="0.3">
      <c r="A512" s="37">
        <v>2110314</v>
      </c>
      <c r="B512" s="41" t="s">
        <v>144</v>
      </c>
      <c r="C512" s="68">
        <v>28489368.600000001</v>
      </c>
      <c r="D512" s="69">
        <v>33489368.600000001</v>
      </c>
      <c r="E512" s="69">
        <v>9934</v>
      </c>
      <c r="F512" s="69"/>
      <c r="G512" s="69">
        <f t="shared" si="68"/>
        <v>33489368.600000001</v>
      </c>
    </row>
    <row r="513" spans="1:7" ht="20.25" x14ac:dyDescent="0.3">
      <c r="A513" s="37">
        <v>2110322</v>
      </c>
      <c r="B513" s="41" t="s">
        <v>309</v>
      </c>
      <c r="C513" s="68">
        <v>17890491.460000001</v>
      </c>
      <c r="D513" s="69">
        <v>22890491.460000001</v>
      </c>
      <c r="E513" s="69">
        <v>1131032</v>
      </c>
      <c r="F513" s="69"/>
      <c r="G513" s="69">
        <f t="shared" si="68"/>
        <v>22890491.460000001</v>
      </c>
    </row>
    <row r="514" spans="1:7" ht="20.25" x14ac:dyDescent="0.3">
      <c r="A514" s="37">
        <v>2110318</v>
      </c>
      <c r="B514" s="41" t="s">
        <v>310</v>
      </c>
      <c r="C514" s="68">
        <v>12752793.9</v>
      </c>
      <c r="D514" s="69">
        <v>12752794</v>
      </c>
      <c r="E514" s="69">
        <v>26010</v>
      </c>
      <c r="F514" s="69"/>
      <c r="G514" s="69">
        <f t="shared" si="68"/>
        <v>12752794</v>
      </c>
    </row>
    <row r="515" spans="1:7" ht="20.25" x14ac:dyDescent="0.3">
      <c r="A515" s="37">
        <v>2110315</v>
      </c>
      <c r="B515" s="41" t="s">
        <v>311</v>
      </c>
      <c r="C515" s="68">
        <v>125548315.18000001</v>
      </c>
      <c r="D515" s="69">
        <v>127548315</v>
      </c>
      <c r="E515" s="69">
        <v>457192</v>
      </c>
      <c r="F515" s="71"/>
      <c r="G515" s="69">
        <f t="shared" si="68"/>
        <v>127548315</v>
      </c>
    </row>
    <row r="516" spans="1:7" ht="20.25" x14ac:dyDescent="0.3">
      <c r="A516" s="37">
        <v>2110323</v>
      </c>
      <c r="B516" s="41" t="s">
        <v>312</v>
      </c>
      <c r="C516" s="68">
        <v>10758825</v>
      </c>
      <c r="D516" s="69">
        <v>10758825</v>
      </c>
      <c r="E516" s="69">
        <v>4489241</v>
      </c>
      <c r="F516" s="69"/>
      <c r="G516" s="69">
        <f t="shared" si="68"/>
        <v>10758825</v>
      </c>
    </row>
    <row r="517" spans="1:7" s="50" customFormat="1" ht="20.25" x14ac:dyDescent="0.3">
      <c r="A517" s="36"/>
      <c r="B517" s="43" t="s">
        <v>313</v>
      </c>
      <c r="C517" s="71">
        <f>SUM(C507:C516)</f>
        <v>580224710.04999995</v>
      </c>
      <c r="D517" s="71">
        <f t="shared" ref="D517:F517" si="69">SUM(D507:D516)</f>
        <v>633123270.50999999</v>
      </c>
      <c r="E517" s="71">
        <f t="shared" si="69"/>
        <v>9266634</v>
      </c>
      <c r="F517" s="71">
        <f t="shared" si="69"/>
        <v>57052920</v>
      </c>
      <c r="G517" s="71">
        <f>SUM(G507:G516)</f>
        <v>690176190.50999999</v>
      </c>
    </row>
    <row r="518" spans="1:7" ht="20.25" x14ac:dyDescent="0.3">
      <c r="A518" s="37"/>
      <c r="B518" s="43" t="s">
        <v>314</v>
      </c>
      <c r="C518" s="68"/>
      <c r="D518" s="69">
        <v>0</v>
      </c>
      <c r="E518" s="69"/>
      <c r="F518" s="69"/>
      <c r="G518" s="69">
        <f t="shared" ref="G518:G541" si="70">D518+F518</f>
        <v>0</v>
      </c>
    </row>
    <row r="519" spans="1:7" ht="20.25" x14ac:dyDescent="0.3">
      <c r="A519" s="37">
        <v>2210201</v>
      </c>
      <c r="B519" s="41" t="s">
        <v>315</v>
      </c>
      <c r="C519" s="68">
        <v>66550</v>
      </c>
      <c r="D519" s="69">
        <v>66550</v>
      </c>
      <c r="E519" s="69">
        <v>36550</v>
      </c>
      <c r="F519" s="71"/>
      <c r="G519" s="69">
        <f t="shared" si="70"/>
        <v>66550</v>
      </c>
    </row>
    <row r="520" spans="1:7" ht="40.5" x14ac:dyDescent="0.3">
      <c r="A520" s="37">
        <v>2210101</v>
      </c>
      <c r="B520" s="41" t="s">
        <v>272</v>
      </c>
      <c r="C520" s="68" t="s">
        <v>316</v>
      </c>
      <c r="D520" s="69"/>
      <c r="E520" s="69"/>
      <c r="F520" s="71"/>
      <c r="G520" s="69">
        <f t="shared" si="70"/>
        <v>0</v>
      </c>
    </row>
    <row r="521" spans="1:7" ht="20.25" x14ac:dyDescent="0.3">
      <c r="A521" s="37">
        <v>2210203</v>
      </c>
      <c r="B521" s="41" t="s">
        <v>317</v>
      </c>
      <c r="C521" s="68">
        <v>26620</v>
      </c>
      <c r="D521" s="69">
        <v>16620</v>
      </c>
      <c r="E521" s="69">
        <v>16620</v>
      </c>
      <c r="F521" s="71"/>
      <c r="G521" s="69">
        <f t="shared" si="70"/>
        <v>16620</v>
      </c>
    </row>
    <row r="522" spans="1:7" ht="20.25" x14ac:dyDescent="0.3">
      <c r="A522" s="37">
        <v>2211399</v>
      </c>
      <c r="B522" s="41" t="s">
        <v>129</v>
      </c>
      <c r="C522" s="68">
        <v>5829650</v>
      </c>
      <c r="D522" s="69">
        <v>13829650</v>
      </c>
      <c r="E522" s="69">
        <v>4040</v>
      </c>
      <c r="F522" s="71"/>
      <c r="G522" s="69">
        <f t="shared" si="70"/>
        <v>13829650</v>
      </c>
    </row>
    <row r="523" spans="1:7" ht="20.25" x14ac:dyDescent="0.3">
      <c r="A523" s="37">
        <v>2210399</v>
      </c>
      <c r="B523" s="41" t="s">
        <v>318</v>
      </c>
      <c r="C523" s="68">
        <v>781962.5</v>
      </c>
      <c r="D523" s="69">
        <v>1781962.5</v>
      </c>
      <c r="E523" s="69">
        <v>5523</v>
      </c>
      <c r="F523" s="71"/>
      <c r="G523" s="69">
        <f t="shared" si="70"/>
        <v>1781962.5</v>
      </c>
    </row>
    <row r="524" spans="1:7" ht="20.25" x14ac:dyDescent="0.3">
      <c r="A524" s="37">
        <v>2210499</v>
      </c>
      <c r="B524" s="41" t="s">
        <v>319</v>
      </c>
      <c r="C524" s="68">
        <v>2591600</v>
      </c>
      <c r="D524" s="69">
        <v>1091600</v>
      </c>
      <c r="E524" s="69">
        <v>7580</v>
      </c>
      <c r="F524" s="71"/>
      <c r="G524" s="69">
        <f t="shared" si="70"/>
        <v>1091600</v>
      </c>
    </row>
    <row r="525" spans="1:7" ht="20.25" x14ac:dyDescent="0.3">
      <c r="A525" s="37">
        <v>2210502</v>
      </c>
      <c r="B525" s="41" t="s">
        <v>320</v>
      </c>
      <c r="C525" s="68">
        <v>665500</v>
      </c>
      <c r="D525" s="69">
        <v>665500</v>
      </c>
      <c r="E525" s="69">
        <v>160420</v>
      </c>
      <c r="F525" s="69">
        <v>-160000</v>
      </c>
      <c r="G525" s="69">
        <f t="shared" si="70"/>
        <v>505500</v>
      </c>
    </row>
    <row r="526" spans="1:7" ht="20.25" x14ac:dyDescent="0.3">
      <c r="A526" s="37">
        <v>2210503</v>
      </c>
      <c r="B526" s="41" t="s">
        <v>321</v>
      </c>
      <c r="C526" s="68">
        <v>173030</v>
      </c>
      <c r="D526" s="69">
        <v>173030</v>
      </c>
      <c r="E526" s="69">
        <v>45890</v>
      </c>
      <c r="F526" s="71"/>
      <c r="G526" s="69">
        <f t="shared" si="70"/>
        <v>173030</v>
      </c>
    </row>
    <row r="527" spans="1:7" ht="20.25" x14ac:dyDescent="0.3">
      <c r="A527" s="37">
        <v>2210504</v>
      </c>
      <c r="B527" s="41" t="s">
        <v>322</v>
      </c>
      <c r="C527" s="68">
        <v>798600</v>
      </c>
      <c r="D527" s="69">
        <v>598600</v>
      </c>
      <c r="E527" s="69">
        <v>50460</v>
      </c>
      <c r="F527" s="71"/>
      <c r="G527" s="69">
        <f t="shared" si="70"/>
        <v>598600</v>
      </c>
    </row>
    <row r="528" spans="1:7" ht="20.25" x14ac:dyDescent="0.3">
      <c r="A528" s="37">
        <v>2210505</v>
      </c>
      <c r="B528" s="41" t="s">
        <v>323</v>
      </c>
      <c r="C528" s="68">
        <v>183012.5</v>
      </c>
      <c r="D528" s="69">
        <v>133012.5</v>
      </c>
      <c r="E528" s="69">
        <v>102653</v>
      </c>
      <c r="F528" s="71"/>
      <c r="G528" s="69">
        <f t="shared" si="70"/>
        <v>133012.5</v>
      </c>
    </row>
    <row r="529" spans="1:7" ht="20.25" x14ac:dyDescent="0.3">
      <c r="A529" s="37">
        <v>2210801</v>
      </c>
      <c r="B529" s="41" t="s">
        <v>324</v>
      </c>
      <c r="C529" s="68">
        <v>199650</v>
      </c>
      <c r="D529" s="69">
        <v>199650</v>
      </c>
      <c r="E529" s="69">
        <v>250</v>
      </c>
      <c r="F529" s="71"/>
      <c r="G529" s="69">
        <f t="shared" si="70"/>
        <v>199650</v>
      </c>
    </row>
    <row r="530" spans="1:7" ht="20.25" x14ac:dyDescent="0.3">
      <c r="A530" s="37">
        <v>2210802</v>
      </c>
      <c r="B530" s="41" t="s">
        <v>325</v>
      </c>
      <c r="C530" s="68">
        <v>199650</v>
      </c>
      <c r="D530" s="69">
        <v>2128950</v>
      </c>
      <c r="E530" s="69">
        <v>-7640</v>
      </c>
      <c r="F530" s="69">
        <v>8000</v>
      </c>
      <c r="G530" s="69">
        <f t="shared" si="70"/>
        <v>2136950</v>
      </c>
    </row>
    <row r="531" spans="1:7" ht="20.25" x14ac:dyDescent="0.3">
      <c r="A531" s="37">
        <v>2210103</v>
      </c>
      <c r="B531" s="41" t="s">
        <v>94</v>
      </c>
      <c r="C531" s="68">
        <v>47916</v>
      </c>
      <c r="D531" s="69">
        <v>7916</v>
      </c>
      <c r="E531" s="69">
        <v>6716</v>
      </c>
      <c r="F531" s="71"/>
      <c r="G531" s="69">
        <f t="shared" si="70"/>
        <v>7916</v>
      </c>
    </row>
    <row r="532" spans="1:7" ht="20.25" x14ac:dyDescent="0.3">
      <c r="A532" s="37">
        <v>2211016</v>
      </c>
      <c r="B532" s="41" t="s">
        <v>326</v>
      </c>
      <c r="C532" s="68">
        <v>399300</v>
      </c>
      <c r="D532" s="69">
        <v>210000</v>
      </c>
      <c r="E532" s="69">
        <v>-35000</v>
      </c>
      <c r="F532" s="69">
        <v>35000</v>
      </c>
      <c r="G532" s="69">
        <f t="shared" si="70"/>
        <v>245000</v>
      </c>
    </row>
    <row r="533" spans="1:7" ht="20.25" x14ac:dyDescent="0.3">
      <c r="A533" s="37">
        <v>2211101</v>
      </c>
      <c r="B533" s="41" t="s">
        <v>327</v>
      </c>
      <c r="C533" s="68">
        <v>159720</v>
      </c>
      <c r="D533" s="69">
        <v>559720</v>
      </c>
      <c r="E533" s="69">
        <v>30950</v>
      </c>
      <c r="F533" s="71"/>
      <c r="G533" s="69">
        <f t="shared" si="70"/>
        <v>559720</v>
      </c>
    </row>
    <row r="534" spans="1:7" ht="20.25" x14ac:dyDescent="0.3">
      <c r="A534" s="37">
        <v>2211103</v>
      </c>
      <c r="B534" s="41" t="s">
        <v>328</v>
      </c>
      <c r="C534" s="68">
        <v>79860</v>
      </c>
      <c r="D534" s="69">
        <v>79860</v>
      </c>
      <c r="E534" s="69">
        <v>9360</v>
      </c>
      <c r="F534" s="71"/>
      <c r="G534" s="69">
        <f t="shared" si="70"/>
        <v>79860</v>
      </c>
    </row>
    <row r="535" spans="1:7" ht="20.25" x14ac:dyDescent="0.3">
      <c r="A535" s="37">
        <v>2211301</v>
      </c>
      <c r="B535" s="41" t="s">
        <v>279</v>
      </c>
      <c r="C535" s="68">
        <v>133100</v>
      </c>
      <c r="D535" s="69">
        <v>33100</v>
      </c>
      <c r="E535" s="69">
        <v>33100</v>
      </c>
      <c r="F535" s="71"/>
      <c r="G535" s="69">
        <f t="shared" si="70"/>
        <v>33100</v>
      </c>
    </row>
    <row r="536" spans="1:7" ht="20.25" x14ac:dyDescent="0.3">
      <c r="A536" s="37">
        <v>3110902</v>
      </c>
      <c r="B536" s="41" t="s">
        <v>238</v>
      </c>
      <c r="C536" s="68">
        <v>400782.25</v>
      </c>
      <c r="D536" s="69">
        <v>200782.25</v>
      </c>
      <c r="E536" s="69">
        <v>200782</v>
      </c>
      <c r="F536" s="71">
        <v>-200000</v>
      </c>
      <c r="G536" s="69">
        <f t="shared" si="70"/>
        <v>782.25</v>
      </c>
    </row>
    <row r="537" spans="1:7" ht="20.25" x14ac:dyDescent="0.3">
      <c r="A537" s="37">
        <v>2640201</v>
      </c>
      <c r="B537" s="41" t="s">
        <v>329</v>
      </c>
      <c r="C537" s="68">
        <v>266200</v>
      </c>
      <c r="D537" s="69">
        <v>166200</v>
      </c>
      <c r="E537" s="69">
        <v>11570</v>
      </c>
      <c r="F537" s="71"/>
      <c r="G537" s="69">
        <f t="shared" si="70"/>
        <v>166200</v>
      </c>
    </row>
    <row r="538" spans="1:7" ht="20.25" x14ac:dyDescent="0.3">
      <c r="A538" s="37">
        <v>2220201</v>
      </c>
      <c r="B538" s="41" t="s">
        <v>330</v>
      </c>
      <c r="C538" s="68">
        <v>3500000</v>
      </c>
      <c r="D538" s="69">
        <v>3000000</v>
      </c>
      <c r="E538" s="69">
        <v>38900</v>
      </c>
      <c r="F538" s="71"/>
      <c r="G538" s="69">
        <f t="shared" si="70"/>
        <v>3000000</v>
      </c>
    </row>
    <row r="539" spans="1:7" ht="20.25" x14ac:dyDescent="0.3">
      <c r="A539" s="37">
        <v>2210799</v>
      </c>
      <c r="B539" s="41" t="s">
        <v>331</v>
      </c>
      <c r="C539" s="68">
        <v>931700</v>
      </c>
      <c r="D539" s="69">
        <v>1931700</v>
      </c>
      <c r="E539" s="69">
        <v>6440</v>
      </c>
      <c r="F539" s="71"/>
      <c r="G539" s="69">
        <f t="shared" si="70"/>
        <v>1931700</v>
      </c>
    </row>
    <row r="540" spans="1:7" ht="20.25" x14ac:dyDescent="0.3">
      <c r="A540" s="37">
        <v>2640499</v>
      </c>
      <c r="B540" s="41" t="s">
        <v>332</v>
      </c>
      <c r="C540" s="68">
        <v>5000000</v>
      </c>
      <c r="D540" s="69">
        <v>0</v>
      </c>
      <c r="E540" s="69"/>
      <c r="F540" s="71"/>
      <c r="G540" s="69">
        <f t="shared" si="70"/>
        <v>0</v>
      </c>
    </row>
    <row r="541" spans="1:7" ht="20.25" x14ac:dyDescent="0.3">
      <c r="A541" s="37">
        <v>3111403</v>
      </c>
      <c r="B541" s="41" t="s">
        <v>333</v>
      </c>
      <c r="C541" s="68">
        <v>266200</v>
      </c>
      <c r="D541" s="69">
        <v>266200</v>
      </c>
      <c r="E541" s="69">
        <v>266200</v>
      </c>
      <c r="F541" s="71">
        <v>-200000</v>
      </c>
      <c r="G541" s="89">
        <f t="shared" si="70"/>
        <v>66200</v>
      </c>
    </row>
    <row r="542" spans="1:7" s="50" customFormat="1" ht="20.25" x14ac:dyDescent="0.3">
      <c r="A542" s="36"/>
      <c r="B542" s="43" t="s">
        <v>334</v>
      </c>
      <c r="C542" s="71">
        <f>SUM(C519:C541)</f>
        <v>22700603.25</v>
      </c>
      <c r="D542" s="71">
        <f>SUM(D519:D541)</f>
        <v>27140603.25</v>
      </c>
      <c r="E542" s="71">
        <f>SUM(E519:E541)</f>
        <v>991364</v>
      </c>
      <c r="F542" s="71">
        <f>SUM(F519:F541)</f>
        <v>-517000</v>
      </c>
      <c r="G542" s="71">
        <f>SUM(G519:G541)</f>
        <v>26623603.25</v>
      </c>
    </row>
    <row r="543" spans="1:7" ht="20.25" x14ac:dyDescent="0.3">
      <c r="A543" s="37"/>
      <c r="B543" s="43" t="s">
        <v>214</v>
      </c>
      <c r="C543" s="68"/>
      <c r="D543" s="69"/>
      <c r="E543" s="69"/>
      <c r="F543" s="71"/>
      <c r="G543" s="69">
        <f t="shared" ref="G543:G559" si="71">D543+F543</f>
        <v>0</v>
      </c>
    </row>
    <row r="544" spans="1:7" ht="20.25" x14ac:dyDescent="0.3">
      <c r="A544" s="36" t="s">
        <v>335</v>
      </c>
      <c r="B544" s="41"/>
      <c r="C544" s="68"/>
      <c r="D544" s="69"/>
      <c r="E544" s="69"/>
      <c r="F544" s="71"/>
      <c r="G544" s="69">
        <f t="shared" si="71"/>
        <v>0</v>
      </c>
    </row>
    <row r="545" spans="1:7" ht="20.25" x14ac:dyDescent="0.3">
      <c r="A545" s="37">
        <v>2640499</v>
      </c>
      <c r="B545" s="41" t="s">
        <v>336</v>
      </c>
      <c r="C545" s="68">
        <v>142000000</v>
      </c>
      <c r="D545" s="69">
        <v>142000000</v>
      </c>
      <c r="E545" s="69">
        <v>-370613</v>
      </c>
      <c r="F545" s="69">
        <v>16928384</v>
      </c>
      <c r="G545" s="69">
        <f t="shared" si="71"/>
        <v>158928384</v>
      </c>
    </row>
    <row r="546" spans="1:7" ht="20.25" x14ac:dyDescent="0.3">
      <c r="A546" s="37">
        <v>2640499</v>
      </c>
      <c r="B546" s="41" t="s">
        <v>614</v>
      </c>
      <c r="C546" s="68"/>
      <c r="D546" s="69">
        <v>120772073</v>
      </c>
      <c r="E546" s="69">
        <v>86176774</v>
      </c>
      <c r="F546" s="69"/>
      <c r="G546" s="69">
        <f t="shared" si="71"/>
        <v>120772073</v>
      </c>
    </row>
    <row r="547" spans="1:7" ht="20.25" x14ac:dyDescent="0.3">
      <c r="A547" s="36" t="s">
        <v>337</v>
      </c>
      <c r="B547" s="41"/>
      <c r="C547" s="68"/>
      <c r="D547" s="69">
        <v>0</v>
      </c>
      <c r="E547" s="69"/>
      <c r="F547" s="71"/>
      <c r="G547" s="69">
        <f t="shared" si="71"/>
        <v>0</v>
      </c>
    </row>
    <row r="548" spans="1:7" ht="20.25" x14ac:dyDescent="0.3">
      <c r="A548" s="37">
        <v>2211001</v>
      </c>
      <c r="B548" s="41" t="s">
        <v>338</v>
      </c>
      <c r="C548" s="68">
        <v>193000000</v>
      </c>
      <c r="D548" s="69">
        <v>195000000</v>
      </c>
      <c r="E548" s="69">
        <v>1209300</v>
      </c>
      <c r="F548" s="69">
        <v>-5063000</v>
      </c>
      <c r="G548" s="69">
        <f t="shared" si="71"/>
        <v>189937000</v>
      </c>
    </row>
    <row r="549" spans="1:7" ht="20.25" x14ac:dyDescent="0.3">
      <c r="A549" s="37">
        <v>2211002</v>
      </c>
      <c r="B549" s="41" t="s">
        <v>339</v>
      </c>
      <c r="C549" s="68">
        <v>20000000</v>
      </c>
      <c r="D549" s="69">
        <v>21035636</v>
      </c>
      <c r="E549" s="69">
        <v>-970838</v>
      </c>
      <c r="F549" s="69">
        <v>970838</v>
      </c>
      <c r="G549" s="69">
        <f t="shared" si="71"/>
        <v>22006474</v>
      </c>
    </row>
    <row r="550" spans="1:7" ht="20.25" x14ac:dyDescent="0.3">
      <c r="A550" s="36" t="s">
        <v>340</v>
      </c>
      <c r="B550" s="43"/>
      <c r="C550" s="68"/>
      <c r="D550" s="69">
        <v>0</v>
      </c>
      <c r="E550" s="69"/>
      <c r="F550" s="69"/>
      <c r="G550" s="69">
        <f t="shared" si="71"/>
        <v>0</v>
      </c>
    </row>
    <row r="551" spans="1:7" ht="20.25" x14ac:dyDescent="0.3">
      <c r="A551" s="37">
        <v>2210504</v>
      </c>
      <c r="B551" s="41" t="s">
        <v>341</v>
      </c>
      <c r="C551" s="68">
        <v>66662193.75</v>
      </c>
      <c r="D551" s="69">
        <v>7553960</v>
      </c>
      <c r="E551" s="69">
        <v>-3850001</v>
      </c>
      <c r="F551" s="71">
        <v>3850001</v>
      </c>
      <c r="G551" s="69">
        <f t="shared" si="71"/>
        <v>11403961</v>
      </c>
    </row>
    <row r="552" spans="1:7" ht="20.25" x14ac:dyDescent="0.3">
      <c r="A552" s="37">
        <v>2640499</v>
      </c>
      <c r="B552" s="41" t="s">
        <v>677</v>
      </c>
      <c r="C552" s="68"/>
      <c r="D552" s="69">
        <v>30108234</v>
      </c>
      <c r="E552" s="69">
        <v>10000000</v>
      </c>
      <c r="F552" s="69">
        <v>-4565384</v>
      </c>
      <c r="G552" s="69">
        <f t="shared" si="71"/>
        <v>25542850</v>
      </c>
    </row>
    <row r="553" spans="1:7" ht="20.25" x14ac:dyDescent="0.3">
      <c r="A553" s="37">
        <v>2210713</v>
      </c>
      <c r="B553" s="41" t="s">
        <v>342</v>
      </c>
      <c r="C553" s="68">
        <v>10000000</v>
      </c>
      <c r="D553" s="69">
        <v>3077900</v>
      </c>
      <c r="E553" s="69">
        <v>0</v>
      </c>
      <c r="F553" s="69"/>
      <c r="G553" s="69">
        <f t="shared" si="71"/>
        <v>3077900</v>
      </c>
    </row>
    <row r="554" spans="1:7" ht="20.25" x14ac:dyDescent="0.3">
      <c r="A554" s="37">
        <v>2640499</v>
      </c>
      <c r="B554" s="41" t="s">
        <v>679</v>
      </c>
      <c r="C554" s="68"/>
      <c r="D554" s="69">
        <v>4922100</v>
      </c>
      <c r="E554" s="69"/>
      <c r="F554" s="69"/>
      <c r="G554" s="69">
        <f t="shared" si="71"/>
        <v>4922100</v>
      </c>
    </row>
    <row r="555" spans="1:7" ht="20.25" x14ac:dyDescent="0.3">
      <c r="A555" s="37">
        <v>2211015</v>
      </c>
      <c r="B555" s="41" t="s">
        <v>343</v>
      </c>
      <c r="C555" s="68">
        <v>36000000</v>
      </c>
      <c r="D555" s="69">
        <v>4334667</v>
      </c>
      <c r="E555" s="69">
        <v>0</v>
      </c>
      <c r="F555" s="69"/>
      <c r="G555" s="69">
        <f t="shared" si="71"/>
        <v>4334667</v>
      </c>
    </row>
    <row r="556" spans="1:7" ht="20.25" x14ac:dyDescent="0.3">
      <c r="A556" s="37">
        <v>2640499</v>
      </c>
      <c r="B556" s="41" t="s">
        <v>678</v>
      </c>
      <c r="C556" s="68"/>
      <c r="D556" s="69">
        <v>24663589</v>
      </c>
      <c r="E556" s="69">
        <v>1176439</v>
      </c>
      <c r="F556" s="69">
        <v>-12363000</v>
      </c>
      <c r="G556" s="69">
        <f t="shared" si="71"/>
        <v>12300589</v>
      </c>
    </row>
    <row r="557" spans="1:7" ht="20.25" x14ac:dyDescent="0.3">
      <c r="A557" s="37">
        <v>2211004</v>
      </c>
      <c r="B557" s="41" t="s">
        <v>640</v>
      </c>
      <c r="C557" s="68">
        <v>5000000</v>
      </c>
      <c r="D557" s="69">
        <v>5000000</v>
      </c>
      <c r="E557" s="69">
        <v>31729</v>
      </c>
      <c r="F557" s="69"/>
      <c r="G557" s="69">
        <f t="shared" si="71"/>
        <v>5000000</v>
      </c>
    </row>
    <row r="558" spans="1:7" ht="20.25" x14ac:dyDescent="0.3">
      <c r="A558" s="37">
        <v>2210504</v>
      </c>
      <c r="B558" s="41" t="s">
        <v>619</v>
      </c>
      <c r="C558" s="68">
        <v>2001744</v>
      </c>
      <c r="D558" s="69">
        <v>0</v>
      </c>
      <c r="E558" s="69">
        <v>-120000</v>
      </c>
      <c r="F558" s="71">
        <v>120000</v>
      </c>
      <c r="G558" s="69">
        <f t="shared" si="71"/>
        <v>120000</v>
      </c>
    </row>
    <row r="559" spans="1:7" ht="20.25" x14ac:dyDescent="0.3">
      <c r="A559" s="37">
        <v>2640499</v>
      </c>
      <c r="B559" s="41" t="s">
        <v>682</v>
      </c>
      <c r="C559" s="68">
        <v>0</v>
      </c>
      <c r="D559" s="69">
        <v>11001744</v>
      </c>
      <c r="E559" s="69">
        <v>10294</v>
      </c>
      <c r="F559" s="69"/>
      <c r="G559" s="69">
        <f t="shared" si="71"/>
        <v>11001744</v>
      </c>
    </row>
    <row r="560" spans="1:7" s="50" customFormat="1" ht="20.25" x14ac:dyDescent="0.3">
      <c r="A560" s="36"/>
      <c r="B560" s="43" t="s">
        <v>344</v>
      </c>
      <c r="C560" s="71">
        <f>SUM(C545:C559)</f>
        <v>474663937.75</v>
      </c>
      <c r="D560" s="71">
        <f>SUM(D545:D559)</f>
        <v>569469903</v>
      </c>
      <c r="E560" s="71">
        <f>SUM(E545:E559)</f>
        <v>93293084</v>
      </c>
      <c r="F560" s="71">
        <f>SUM(F545:F559)</f>
        <v>-122161</v>
      </c>
      <c r="G560" s="71">
        <f>SUM(G545:G559)</f>
        <v>569347742</v>
      </c>
    </row>
    <row r="561" spans="1:7" s="50" customFormat="1" ht="20.25" x14ac:dyDescent="0.3">
      <c r="A561" s="36"/>
      <c r="B561" s="43" t="s">
        <v>243</v>
      </c>
      <c r="C561" s="71">
        <f>C560+C542</f>
        <v>497364541</v>
      </c>
      <c r="D561" s="71">
        <f>D560+D542</f>
        <v>596610506.25</v>
      </c>
      <c r="E561" s="71">
        <f>E560+E542</f>
        <v>94284448</v>
      </c>
      <c r="F561" s="71">
        <f>F560+F542</f>
        <v>-639161</v>
      </c>
      <c r="G561" s="71">
        <f>G560+G542</f>
        <v>595971345.25</v>
      </c>
    </row>
    <row r="562" spans="1:7" s="50" customFormat="1" ht="20.25" x14ac:dyDescent="0.3">
      <c r="A562" s="36"/>
      <c r="B562" s="43" t="s">
        <v>345</v>
      </c>
      <c r="C562" s="72"/>
      <c r="D562" s="69"/>
      <c r="E562" s="69"/>
      <c r="F562" s="69"/>
      <c r="G562" s="69"/>
    </row>
    <row r="563" spans="1:7" ht="20.25" x14ac:dyDescent="0.3">
      <c r="A563" s="36" t="s">
        <v>346</v>
      </c>
      <c r="B563" s="41"/>
      <c r="C563" s="68"/>
      <c r="D563" s="73"/>
      <c r="E563" s="69"/>
      <c r="F563" s="69"/>
      <c r="G563" s="69">
        <f t="shared" ref="G563:G569" si="72">D563+F563</f>
        <v>0</v>
      </c>
    </row>
    <row r="564" spans="1:7" ht="20.25" x14ac:dyDescent="0.3">
      <c r="A564" s="37">
        <v>3110202</v>
      </c>
      <c r="B564" s="41" t="s">
        <v>347</v>
      </c>
      <c r="C564" s="68">
        <v>68000000</v>
      </c>
      <c r="D564" s="69">
        <v>68000000</v>
      </c>
      <c r="E564" s="75">
        <v>4762012</v>
      </c>
      <c r="F564" s="69">
        <v>-4500000</v>
      </c>
      <c r="G564" s="69">
        <f t="shared" si="72"/>
        <v>63500000</v>
      </c>
    </row>
    <row r="565" spans="1:7" ht="20.25" x14ac:dyDescent="0.3">
      <c r="A565" s="37">
        <v>3111101</v>
      </c>
      <c r="B565" s="41" t="s">
        <v>348</v>
      </c>
      <c r="C565" s="68">
        <v>55759149</v>
      </c>
      <c r="D565" s="69">
        <v>41759149</v>
      </c>
      <c r="E565" s="75">
        <v>-45801</v>
      </c>
      <c r="F565" s="69">
        <v>50000</v>
      </c>
      <c r="G565" s="69">
        <f t="shared" si="72"/>
        <v>41809149</v>
      </c>
    </row>
    <row r="566" spans="1:7" ht="20.25" x14ac:dyDescent="0.3">
      <c r="A566" s="37">
        <v>3111101</v>
      </c>
      <c r="B566" s="41" t="s">
        <v>348</v>
      </c>
      <c r="C566" s="68">
        <v>0</v>
      </c>
      <c r="D566" s="69">
        <v>0</v>
      </c>
      <c r="E566" s="75">
        <v>1550000</v>
      </c>
      <c r="F566" s="69"/>
      <c r="G566" s="69">
        <f t="shared" si="72"/>
        <v>0</v>
      </c>
    </row>
    <row r="567" spans="1:7" ht="20.25" x14ac:dyDescent="0.3">
      <c r="A567" s="37">
        <v>2210606</v>
      </c>
      <c r="B567" s="41" t="s">
        <v>349</v>
      </c>
      <c r="C567" s="68">
        <v>200000000</v>
      </c>
      <c r="D567" s="69">
        <v>200000000</v>
      </c>
      <c r="E567" s="75">
        <v>200000000</v>
      </c>
      <c r="F567" s="69"/>
      <c r="G567" s="69">
        <f t="shared" si="72"/>
        <v>200000000</v>
      </c>
    </row>
    <row r="568" spans="1:7" ht="20.25" x14ac:dyDescent="0.3">
      <c r="A568" s="37">
        <v>3110707</v>
      </c>
      <c r="B568" s="41" t="s">
        <v>597</v>
      </c>
      <c r="C568" s="68">
        <v>30000000</v>
      </c>
      <c r="D568" s="69">
        <v>30000000</v>
      </c>
      <c r="E568" s="75">
        <v>100000</v>
      </c>
      <c r="F568" s="71"/>
      <c r="G568" s="69">
        <f t="shared" si="72"/>
        <v>30000000</v>
      </c>
    </row>
    <row r="569" spans="1:7" ht="20.25" x14ac:dyDescent="0.3">
      <c r="A569" s="37">
        <v>2210604</v>
      </c>
      <c r="B569" s="41" t="s">
        <v>350</v>
      </c>
      <c r="C569" s="68">
        <v>33000000</v>
      </c>
      <c r="D569" s="69">
        <v>48000000</v>
      </c>
      <c r="E569" s="75">
        <v>1441375</v>
      </c>
      <c r="F569" s="71">
        <v>-1400000</v>
      </c>
      <c r="G569" s="69">
        <f t="shared" si="72"/>
        <v>46600000</v>
      </c>
    </row>
    <row r="570" spans="1:7" s="50" customFormat="1" ht="20.25" x14ac:dyDescent="0.3">
      <c r="A570" s="36"/>
      <c r="B570" s="43" t="s">
        <v>351</v>
      </c>
      <c r="C570" s="71">
        <f>SUM(C564:C569)</f>
        <v>386759149</v>
      </c>
      <c r="D570" s="71">
        <f t="shared" ref="D570:F570" si="73">SUM(D564:D569)</f>
        <v>387759149</v>
      </c>
      <c r="E570" s="71">
        <f t="shared" si="73"/>
        <v>207807586</v>
      </c>
      <c r="F570" s="71">
        <f t="shared" si="73"/>
        <v>-5850000</v>
      </c>
      <c r="G570" s="71">
        <f>SUM(G564:G569)</f>
        <v>381909149</v>
      </c>
    </row>
    <row r="571" spans="1:7" s="50" customFormat="1" ht="20.25" x14ac:dyDescent="0.3">
      <c r="A571" s="36" t="s">
        <v>352</v>
      </c>
      <c r="B571" s="43"/>
      <c r="C571" s="71">
        <f>C570+C561+C517</f>
        <v>1464348400.05</v>
      </c>
      <c r="D571" s="71">
        <f>D570+D561+D517</f>
        <v>1617492925.76</v>
      </c>
      <c r="E571" s="71">
        <f>E570+E561+E517</f>
        <v>311358668</v>
      </c>
      <c r="F571" s="71">
        <f>F570+F561+F517</f>
        <v>50563759</v>
      </c>
      <c r="G571" s="71">
        <f>G570+G561+G517</f>
        <v>1668056684.76</v>
      </c>
    </row>
    <row r="572" spans="1:7" ht="20.25" x14ac:dyDescent="0.3">
      <c r="A572" s="37"/>
      <c r="B572" s="41"/>
      <c r="C572" s="68"/>
      <c r="D572" s="69"/>
      <c r="E572" s="69"/>
      <c r="F572" s="69"/>
      <c r="G572" s="69">
        <f t="shared" ref="G572:G580" si="74">D572+F572</f>
        <v>0</v>
      </c>
    </row>
    <row r="573" spans="1:7" ht="20.25" x14ac:dyDescent="0.3">
      <c r="A573" s="36" t="s">
        <v>353</v>
      </c>
      <c r="B573" s="41"/>
      <c r="C573" s="68"/>
      <c r="D573" s="69"/>
      <c r="E573" s="71"/>
      <c r="F573" s="71"/>
      <c r="G573" s="69">
        <f t="shared" si="74"/>
        <v>0</v>
      </c>
    </row>
    <row r="574" spans="1:7" s="50" customFormat="1" ht="20.25" x14ac:dyDescent="0.3">
      <c r="A574" s="36"/>
      <c r="B574" s="43" t="s">
        <v>354</v>
      </c>
      <c r="C574" s="72"/>
      <c r="D574" s="69"/>
      <c r="E574" s="69"/>
      <c r="F574" s="69"/>
      <c r="G574" s="69">
        <f t="shared" si="74"/>
        <v>0</v>
      </c>
    </row>
    <row r="575" spans="1:7" ht="20.25" x14ac:dyDescent="0.3">
      <c r="A575" s="37">
        <v>2110117</v>
      </c>
      <c r="B575" s="41" t="s">
        <v>355</v>
      </c>
      <c r="C575" s="68">
        <v>117155683</v>
      </c>
      <c r="D575" s="69">
        <v>132155683</v>
      </c>
      <c r="E575" s="75">
        <v>7060</v>
      </c>
      <c r="F575" s="69"/>
      <c r="G575" s="69">
        <f t="shared" si="74"/>
        <v>132155683</v>
      </c>
    </row>
    <row r="576" spans="1:7" ht="20.25" x14ac:dyDescent="0.3">
      <c r="A576" s="37">
        <v>2110202</v>
      </c>
      <c r="B576" s="41" t="s">
        <v>356</v>
      </c>
      <c r="C576" s="68">
        <v>3373980</v>
      </c>
      <c r="D576" s="69">
        <v>3373980</v>
      </c>
      <c r="E576" s="75">
        <v>19301</v>
      </c>
      <c r="F576" s="69"/>
      <c r="G576" s="69">
        <f t="shared" si="74"/>
        <v>3373980</v>
      </c>
    </row>
    <row r="577" spans="1:7" ht="20.25" x14ac:dyDescent="0.3">
      <c r="A577" s="37">
        <v>2110301</v>
      </c>
      <c r="B577" s="41" t="s">
        <v>357</v>
      </c>
      <c r="C577" s="68">
        <v>29835363</v>
      </c>
      <c r="D577" s="69">
        <v>34835363</v>
      </c>
      <c r="E577" s="75">
        <v>43222</v>
      </c>
      <c r="F577" s="69"/>
      <c r="G577" s="69">
        <f t="shared" si="74"/>
        <v>34835363</v>
      </c>
    </row>
    <row r="578" spans="1:7" ht="20.25" x14ac:dyDescent="0.3">
      <c r="A578" s="37">
        <v>2110314</v>
      </c>
      <c r="B578" s="41" t="s">
        <v>358</v>
      </c>
      <c r="C578" s="68">
        <v>16845686</v>
      </c>
      <c r="D578" s="69">
        <v>21845686</v>
      </c>
      <c r="E578" s="75">
        <v>5783</v>
      </c>
      <c r="F578" s="69"/>
      <c r="G578" s="69">
        <f t="shared" si="74"/>
        <v>21845686</v>
      </c>
    </row>
    <row r="579" spans="1:7" ht="20.25" x14ac:dyDescent="0.3">
      <c r="A579" s="37">
        <v>2110320</v>
      </c>
      <c r="B579" s="41" t="s">
        <v>185</v>
      </c>
      <c r="C579" s="68">
        <v>7300740</v>
      </c>
      <c r="D579" s="69">
        <v>7300740</v>
      </c>
      <c r="E579" s="75">
        <v>381917</v>
      </c>
      <c r="F579" s="71"/>
      <c r="G579" s="69">
        <f t="shared" si="74"/>
        <v>7300740</v>
      </c>
    </row>
    <row r="580" spans="1:7" ht="20.25" x14ac:dyDescent="0.3">
      <c r="A580" s="37">
        <v>2120101</v>
      </c>
      <c r="B580" s="41" t="s">
        <v>359</v>
      </c>
      <c r="C580" s="68">
        <v>2142525</v>
      </c>
      <c r="D580" s="69">
        <v>2142525</v>
      </c>
      <c r="E580" s="75">
        <v>51654</v>
      </c>
      <c r="F580" s="69"/>
      <c r="G580" s="69">
        <f t="shared" si="74"/>
        <v>2142525</v>
      </c>
    </row>
    <row r="581" spans="1:7" s="50" customFormat="1" ht="20.25" x14ac:dyDescent="0.3">
      <c r="A581" s="36"/>
      <c r="B581" s="43" t="s">
        <v>624</v>
      </c>
      <c r="C581" s="71">
        <f>SUM(C575:C580)</f>
        <v>176653977</v>
      </c>
      <c r="D581" s="71">
        <f t="shared" ref="D581:F581" si="75">SUM(D575:D580)</f>
        <v>201653977</v>
      </c>
      <c r="E581" s="71">
        <f t="shared" si="75"/>
        <v>508937</v>
      </c>
      <c r="F581" s="71">
        <f t="shared" si="75"/>
        <v>0</v>
      </c>
      <c r="G581" s="71">
        <f>SUM(G575:G580)</f>
        <v>201653977</v>
      </c>
    </row>
    <row r="582" spans="1:7" ht="20.25" x14ac:dyDescent="0.3">
      <c r="A582" s="36" t="s">
        <v>360</v>
      </c>
      <c r="B582" s="41"/>
      <c r="C582" s="68"/>
      <c r="D582" s="69">
        <v>0</v>
      </c>
      <c r="E582" s="69"/>
      <c r="F582" s="69"/>
      <c r="G582" s="69">
        <f t="shared" ref="G582:G602" si="76">D582+F582</f>
        <v>0</v>
      </c>
    </row>
    <row r="583" spans="1:7" ht="20.25" x14ac:dyDescent="0.3">
      <c r="A583" s="37">
        <v>2210102</v>
      </c>
      <c r="B583" s="41" t="s">
        <v>273</v>
      </c>
      <c r="C583" s="68">
        <v>600000</v>
      </c>
      <c r="D583" s="69">
        <v>600000</v>
      </c>
      <c r="E583" s="75">
        <v>36632</v>
      </c>
      <c r="F583" s="69"/>
      <c r="G583" s="69">
        <f t="shared" si="76"/>
        <v>600000</v>
      </c>
    </row>
    <row r="584" spans="1:7" ht="20.25" x14ac:dyDescent="0.3">
      <c r="A584" s="37">
        <v>2210103</v>
      </c>
      <c r="B584" s="41" t="s">
        <v>361</v>
      </c>
      <c r="C584" s="68">
        <v>60000</v>
      </c>
      <c r="D584" s="69">
        <v>60000</v>
      </c>
      <c r="E584" s="75">
        <v>47470</v>
      </c>
      <c r="F584" s="69"/>
      <c r="G584" s="69">
        <f t="shared" si="76"/>
        <v>60000</v>
      </c>
    </row>
    <row r="585" spans="1:7" ht="20.25" x14ac:dyDescent="0.3">
      <c r="A585" s="37">
        <v>3110701</v>
      </c>
      <c r="B585" s="41" t="s">
        <v>362</v>
      </c>
      <c r="C585" s="68" t="s">
        <v>363</v>
      </c>
      <c r="D585" s="69">
        <v>0</v>
      </c>
      <c r="E585" s="69"/>
      <c r="F585" s="69"/>
      <c r="G585" s="69">
        <f t="shared" si="76"/>
        <v>0</v>
      </c>
    </row>
    <row r="586" spans="1:7" ht="20.25" x14ac:dyDescent="0.3">
      <c r="A586" s="37">
        <v>2211399</v>
      </c>
      <c r="B586" s="41" t="s">
        <v>364</v>
      </c>
      <c r="C586" s="68">
        <v>800000</v>
      </c>
      <c r="D586" s="69">
        <v>800000</v>
      </c>
      <c r="E586" s="69">
        <v>900</v>
      </c>
      <c r="F586" s="69"/>
      <c r="G586" s="69">
        <f t="shared" si="76"/>
        <v>800000</v>
      </c>
    </row>
    <row r="587" spans="1:7" ht="20.25" x14ac:dyDescent="0.3">
      <c r="A587" s="37">
        <v>2210203</v>
      </c>
      <c r="B587" s="41" t="s">
        <v>317</v>
      </c>
      <c r="C587" s="68">
        <v>100000</v>
      </c>
      <c r="D587" s="69">
        <v>100000</v>
      </c>
      <c r="E587" s="75">
        <v>6850</v>
      </c>
      <c r="F587" s="69"/>
      <c r="G587" s="69">
        <f t="shared" si="76"/>
        <v>100000</v>
      </c>
    </row>
    <row r="588" spans="1:7" ht="20.25" x14ac:dyDescent="0.3">
      <c r="A588" s="37">
        <v>2210301</v>
      </c>
      <c r="B588" s="41" t="s">
        <v>365</v>
      </c>
      <c r="C588" s="68">
        <v>296544</v>
      </c>
      <c r="D588" s="69">
        <v>296544</v>
      </c>
      <c r="E588" s="75">
        <v>9194</v>
      </c>
      <c r="F588" s="69"/>
      <c r="G588" s="69">
        <f t="shared" si="76"/>
        <v>296544</v>
      </c>
    </row>
    <row r="589" spans="1:7" ht="20.25" x14ac:dyDescent="0.3">
      <c r="A589" s="37">
        <v>2210302</v>
      </c>
      <c r="B589" s="41" t="s">
        <v>366</v>
      </c>
      <c r="C589" s="68">
        <v>2500000</v>
      </c>
      <c r="D589" s="69">
        <v>3100000</v>
      </c>
      <c r="E589" s="75">
        <v>50</v>
      </c>
      <c r="F589" s="69"/>
      <c r="G589" s="69">
        <f t="shared" si="76"/>
        <v>3100000</v>
      </c>
    </row>
    <row r="590" spans="1:7" ht="20.25" x14ac:dyDescent="0.3">
      <c r="A590" s="37">
        <v>2210604</v>
      </c>
      <c r="B590" s="41" t="s">
        <v>367</v>
      </c>
      <c r="C590" s="68">
        <v>750000</v>
      </c>
      <c r="D590" s="69">
        <v>750000</v>
      </c>
      <c r="E590" s="75">
        <v>750000</v>
      </c>
      <c r="F590" s="69">
        <v>-700000</v>
      </c>
      <c r="G590" s="69">
        <f t="shared" si="76"/>
        <v>50000</v>
      </c>
    </row>
    <row r="591" spans="1:7" ht="20.25" x14ac:dyDescent="0.3">
      <c r="A591" s="37">
        <v>2210503</v>
      </c>
      <c r="B591" s="41" t="s">
        <v>321</v>
      </c>
      <c r="C591" s="68">
        <v>110000</v>
      </c>
      <c r="D591" s="69">
        <v>110000</v>
      </c>
      <c r="E591" s="75">
        <v>105000</v>
      </c>
      <c r="F591" s="69">
        <v>-100000</v>
      </c>
      <c r="G591" s="69">
        <f t="shared" si="76"/>
        <v>10000</v>
      </c>
    </row>
    <row r="592" spans="1:7" ht="20.25" x14ac:dyDescent="0.3">
      <c r="A592" s="37">
        <v>2210303</v>
      </c>
      <c r="B592" s="41" t="s">
        <v>368</v>
      </c>
      <c r="C592" s="68">
        <v>1000000</v>
      </c>
      <c r="D592" s="69">
        <v>1000000</v>
      </c>
      <c r="E592" s="75">
        <v>2700</v>
      </c>
      <c r="F592" s="69"/>
      <c r="G592" s="69">
        <f t="shared" si="76"/>
        <v>1000000</v>
      </c>
    </row>
    <row r="593" spans="1:7" ht="20.25" x14ac:dyDescent="0.3">
      <c r="A593" s="37">
        <v>2210703</v>
      </c>
      <c r="B593" s="41" t="s">
        <v>369</v>
      </c>
      <c r="C593" s="68">
        <v>700000</v>
      </c>
      <c r="D593" s="69">
        <v>700000</v>
      </c>
      <c r="E593" s="75">
        <v>57320</v>
      </c>
      <c r="F593" s="69"/>
      <c r="G593" s="69">
        <f t="shared" si="76"/>
        <v>700000</v>
      </c>
    </row>
    <row r="594" spans="1:7" ht="20.25" x14ac:dyDescent="0.3">
      <c r="A594" s="37">
        <v>2210704</v>
      </c>
      <c r="B594" s="41" t="s">
        <v>370</v>
      </c>
      <c r="C594" s="68">
        <v>1000000</v>
      </c>
      <c r="D594" s="69">
        <v>400000</v>
      </c>
      <c r="E594" s="75">
        <v>375000</v>
      </c>
      <c r="F594" s="69"/>
      <c r="G594" s="69">
        <f t="shared" si="76"/>
        <v>400000</v>
      </c>
    </row>
    <row r="595" spans="1:7" ht="20.25" x14ac:dyDescent="0.3">
      <c r="A595" s="37">
        <v>2210801</v>
      </c>
      <c r="B595" s="41" t="s">
        <v>371</v>
      </c>
      <c r="C595" s="68">
        <v>1200000</v>
      </c>
      <c r="D595" s="69">
        <v>1200000</v>
      </c>
      <c r="E595" s="75">
        <v>3345</v>
      </c>
      <c r="F595" s="69"/>
      <c r="G595" s="69">
        <f t="shared" si="76"/>
        <v>1200000</v>
      </c>
    </row>
    <row r="596" spans="1:7" ht="20.25" x14ac:dyDescent="0.3">
      <c r="A596" s="37">
        <v>2210802</v>
      </c>
      <c r="B596" s="41" t="s">
        <v>372</v>
      </c>
      <c r="C596" s="68">
        <v>480000</v>
      </c>
      <c r="D596" s="69">
        <v>880000</v>
      </c>
      <c r="E596" s="69">
        <v>400</v>
      </c>
      <c r="F596" s="69"/>
      <c r="G596" s="69">
        <f t="shared" si="76"/>
        <v>880000</v>
      </c>
    </row>
    <row r="597" spans="1:7" ht="20.25" x14ac:dyDescent="0.3">
      <c r="A597" s="37">
        <v>2211301</v>
      </c>
      <c r="B597" s="41" t="s">
        <v>279</v>
      </c>
      <c r="C597" s="68">
        <v>34000</v>
      </c>
      <c r="D597" s="69">
        <v>34000</v>
      </c>
      <c r="E597" s="75">
        <v>34000</v>
      </c>
      <c r="F597" s="69"/>
      <c r="G597" s="69">
        <f t="shared" si="76"/>
        <v>34000</v>
      </c>
    </row>
    <row r="598" spans="1:7" ht="20.25" x14ac:dyDescent="0.3">
      <c r="A598" s="37">
        <v>2211101</v>
      </c>
      <c r="B598" s="41" t="s">
        <v>373</v>
      </c>
      <c r="C598" s="68">
        <v>1600000</v>
      </c>
      <c r="D598" s="69">
        <v>1200000</v>
      </c>
      <c r="E598" s="75">
        <v>10455</v>
      </c>
      <c r="F598" s="69"/>
      <c r="G598" s="69">
        <f t="shared" si="76"/>
        <v>1200000</v>
      </c>
    </row>
    <row r="599" spans="1:7" ht="20.25" x14ac:dyDescent="0.3">
      <c r="A599" s="37">
        <v>2211102</v>
      </c>
      <c r="B599" s="41" t="s">
        <v>374</v>
      </c>
      <c r="C599" s="68">
        <v>300000</v>
      </c>
      <c r="D599" s="69">
        <v>300000</v>
      </c>
      <c r="E599" s="75">
        <v>53102</v>
      </c>
      <c r="F599" s="69"/>
      <c r="G599" s="69">
        <f t="shared" si="76"/>
        <v>300000</v>
      </c>
    </row>
    <row r="600" spans="1:7" ht="20.25" x14ac:dyDescent="0.3">
      <c r="A600" s="37">
        <v>2211103</v>
      </c>
      <c r="B600" s="41" t="s">
        <v>328</v>
      </c>
      <c r="C600" s="68">
        <v>600000</v>
      </c>
      <c r="D600" s="69">
        <v>600000</v>
      </c>
      <c r="E600" s="75">
        <v>15060</v>
      </c>
      <c r="F600" s="69"/>
      <c r="G600" s="69">
        <f t="shared" si="76"/>
        <v>600000</v>
      </c>
    </row>
    <row r="601" spans="1:7" ht="20.25" x14ac:dyDescent="0.3">
      <c r="A601" s="37">
        <v>3111001</v>
      </c>
      <c r="B601" s="41" t="s">
        <v>375</v>
      </c>
      <c r="C601" s="68">
        <v>400000</v>
      </c>
      <c r="D601" s="69">
        <v>400000</v>
      </c>
      <c r="E601" s="75">
        <v>64500</v>
      </c>
      <c r="F601" s="71"/>
      <c r="G601" s="69">
        <f t="shared" si="76"/>
        <v>400000</v>
      </c>
    </row>
    <row r="602" spans="1:7" ht="20.25" x14ac:dyDescent="0.3">
      <c r="A602" s="37">
        <v>3110902</v>
      </c>
      <c r="B602" s="41" t="s">
        <v>238</v>
      </c>
      <c r="C602" s="68">
        <v>500000</v>
      </c>
      <c r="D602" s="69">
        <v>500000</v>
      </c>
      <c r="E602" s="75">
        <v>33170</v>
      </c>
      <c r="F602" s="71"/>
      <c r="G602" s="69">
        <f t="shared" si="76"/>
        <v>500000</v>
      </c>
    </row>
    <row r="603" spans="1:7" s="50" customFormat="1" ht="20.25" x14ac:dyDescent="0.3">
      <c r="A603" s="36"/>
      <c r="B603" s="43" t="s">
        <v>376</v>
      </c>
      <c r="C603" s="71">
        <f>SUM(C583:C602)</f>
        <v>13030544</v>
      </c>
      <c r="D603" s="71">
        <f t="shared" ref="D603:F603" si="77">SUM(D583:D602)</f>
        <v>13030544</v>
      </c>
      <c r="E603" s="71">
        <f t="shared" si="77"/>
        <v>1605148</v>
      </c>
      <c r="F603" s="71">
        <f t="shared" si="77"/>
        <v>-800000</v>
      </c>
      <c r="G603" s="71">
        <f>SUM(G583:G602)</f>
        <v>12230544</v>
      </c>
    </row>
    <row r="604" spans="1:7" s="50" customFormat="1" ht="20.25" x14ac:dyDescent="0.3">
      <c r="A604" s="36"/>
      <c r="B604" s="43" t="s">
        <v>377</v>
      </c>
      <c r="C604" s="71"/>
      <c r="D604" s="71"/>
      <c r="E604" s="69"/>
      <c r="F604" s="69"/>
      <c r="G604" s="69">
        <f t="shared" ref="G604:G612" si="78">D604+F604</f>
        <v>0</v>
      </c>
    </row>
    <row r="605" spans="1:7" ht="20.25" x14ac:dyDescent="0.3">
      <c r="A605" s="37">
        <v>2211003</v>
      </c>
      <c r="B605" s="41" t="s">
        <v>378</v>
      </c>
      <c r="C605" s="68">
        <v>9000000</v>
      </c>
      <c r="D605" s="69">
        <v>8000000</v>
      </c>
      <c r="E605" s="75">
        <v>2540000</v>
      </c>
      <c r="F605" s="69">
        <v>-2500000</v>
      </c>
      <c r="G605" s="69">
        <f t="shared" si="78"/>
        <v>5500000</v>
      </c>
    </row>
    <row r="606" spans="1:7" ht="20.25" x14ac:dyDescent="0.3">
      <c r="A606" s="37">
        <v>2211026</v>
      </c>
      <c r="B606" s="41" t="s">
        <v>379</v>
      </c>
      <c r="C606" s="68">
        <v>10000000</v>
      </c>
      <c r="D606" s="69">
        <v>9000000</v>
      </c>
      <c r="E606" s="75">
        <v>77400</v>
      </c>
      <c r="F606" s="69">
        <v>-77400</v>
      </c>
      <c r="G606" s="69">
        <f t="shared" si="78"/>
        <v>8922600</v>
      </c>
    </row>
    <row r="607" spans="1:7" ht="20.25" x14ac:dyDescent="0.3">
      <c r="A607" s="37">
        <v>3110704</v>
      </c>
      <c r="B607" s="41" t="s">
        <v>380</v>
      </c>
      <c r="C607" s="68">
        <v>5000000</v>
      </c>
      <c r="D607" s="69">
        <v>5000000</v>
      </c>
      <c r="E607" s="75">
        <v>140000</v>
      </c>
      <c r="F607" s="69">
        <v>-140000</v>
      </c>
      <c r="G607" s="69">
        <f t="shared" si="78"/>
        <v>4860000</v>
      </c>
    </row>
    <row r="608" spans="1:7" ht="20.25" x14ac:dyDescent="0.3">
      <c r="A608" s="37">
        <v>2210505</v>
      </c>
      <c r="B608" s="41" t="s">
        <v>381</v>
      </c>
      <c r="C608" s="68">
        <v>1500000</v>
      </c>
      <c r="D608" s="69">
        <v>1500000</v>
      </c>
      <c r="E608" s="75">
        <v>73000</v>
      </c>
      <c r="F608" s="69"/>
      <c r="G608" s="69">
        <f t="shared" si="78"/>
        <v>1500000</v>
      </c>
    </row>
    <row r="609" spans="1:7" ht="20.25" x14ac:dyDescent="0.3">
      <c r="A609" s="37">
        <v>2210799</v>
      </c>
      <c r="B609" s="41" t="s">
        <v>382</v>
      </c>
      <c r="C609" s="68">
        <v>1900000</v>
      </c>
      <c r="D609" s="69">
        <v>1900000</v>
      </c>
      <c r="E609" s="75">
        <v>574</v>
      </c>
      <c r="F609" s="69"/>
      <c r="G609" s="69">
        <f t="shared" si="78"/>
        <v>1900000</v>
      </c>
    </row>
    <row r="610" spans="1:7" ht="20.25" x14ac:dyDescent="0.3">
      <c r="A610" s="37">
        <v>2210799</v>
      </c>
      <c r="B610" s="41" t="s">
        <v>383</v>
      </c>
      <c r="C610" s="68">
        <v>11000000</v>
      </c>
      <c r="D610" s="69">
        <v>3170227</v>
      </c>
      <c r="E610" s="75">
        <v>0</v>
      </c>
      <c r="F610" s="69"/>
      <c r="G610" s="69">
        <f t="shared" si="78"/>
        <v>3170227</v>
      </c>
    </row>
    <row r="611" spans="1:7" ht="20.25" x14ac:dyDescent="0.3">
      <c r="A611" s="37">
        <v>2640499</v>
      </c>
      <c r="B611" s="41" t="s">
        <v>626</v>
      </c>
      <c r="C611" s="68"/>
      <c r="D611" s="69">
        <v>20485395</v>
      </c>
      <c r="E611" s="75">
        <v>4301933</v>
      </c>
      <c r="F611" s="69"/>
      <c r="G611" s="69">
        <f t="shared" si="78"/>
        <v>20485395</v>
      </c>
    </row>
    <row r="612" spans="1:7" ht="20.25" x14ac:dyDescent="0.3">
      <c r="A612" s="37">
        <v>2640499</v>
      </c>
      <c r="B612" s="41" t="s">
        <v>659</v>
      </c>
      <c r="C612" s="68">
        <v>0</v>
      </c>
      <c r="D612" s="69">
        <v>7829773</v>
      </c>
      <c r="E612" s="75">
        <v>4405473</v>
      </c>
      <c r="F612" s="69">
        <v>-4000000</v>
      </c>
      <c r="G612" s="69">
        <f t="shared" si="78"/>
        <v>3829773</v>
      </c>
    </row>
    <row r="613" spans="1:7" s="50" customFormat="1" ht="20.25" x14ac:dyDescent="0.3">
      <c r="A613" s="36"/>
      <c r="B613" s="43" t="s">
        <v>384</v>
      </c>
      <c r="C613" s="71">
        <f>SUM(C605:C612)</f>
        <v>38400000</v>
      </c>
      <c r="D613" s="71">
        <f t="shared" ref="D613:F613" si="79">SUM(D605:D612)</f>
        <v>56885395</v>
      </c>
      <c r="E613" s="71">
        <f t="shared" si="79"/>
        <v>11538380</v>
      </c>
      <c r="F613" s="71">
        <f t="shared" si="79"/>
        <v>-6717400</v>
      </c>
      <c r="G613" s="71">
        <f>SUM(G605:G612)</f>
        <v>50167995</v>
      </c>
    </row>
    <row r="614" spans="1:7" s="50" customFormat="1" ht="20.25" x14ac:dyDescent="0.3">
      <c r="A614" s="36"/>
      <c r="B614" s="43" t="s">
        <v>674</v>
      </c>
      <c r="C614" s="71">
        <f>C613+C603</f>
        <v>51430544</v>
      </c>
      <c r="D614" s="71">
        <f t="shared" ref="D614:F614" si="80">D613+D603</f>
        <v>69915939</v>
      </c>
      <c r="E614" s="71">
        <f t="shared" si="80"/>
        <v>13143528</v>
      </c>
      <c r="F614" s="71">
        <f t="shared" si="80"/>
        <v>-7517400</v>
      </c>
      <c r="G614" s="71">
        <f>G613+G603</f>
        <v>62398539</v>
      </c>
    </row>
    <row r="615" spans="1:7" s="50" customFormat="1" ht="20.25" x14ac:dyDescent="0.3">
      <c r="A615" s="36"/>
      <c r="B615" s="43" t="s">
        <v>385</v>
      </c>
      <c r="C615" s="71">
        <f>C613+C581+C603</f>
        <v>228084521</v>
      </c>
      <c r="D615" s="71">
        <f t="shared" ref="D615:F615" si="81">D613+D581+D603</f>
        <v>271569916</v>
      </c>
      <c r="E615" s="71">
        <f t="shared" si="81"/>
        <v>13652465</v>
      </c>
      <c r="F615" s="71">
        <f t="shared" si="81"/>
        <v>-7517400</v>
      </c>
      <c r="G615" s="71">
        <f>G613+G581+G603</f>
        <v>264052516</v>
      </c>
    </row>
    <row r="616" spans="1:7" s="50" customFormat="1" ht="20.25" x14ac:dyDescent="0.3">
      <c r="A616" s="36"/>
      <c r="B616" s="43" t="s">
        <v>612</v>
      </c>
      <c r="C616" s="71"/>
      <c r="D616" s="71"/>
      <c r="E616" s="69"/>
      <c r="F616" s="69"/>
      <c r="G616" s="69"/>
    </row>
    <row r="617" spans="1:7" s="50" customFormat="1" ht="20.25" x14ac:dyDescent="0.3">
      <c r="A617" s="36"/>
      <c r="B617" s="43"/>
      <c r="C617" s="71"/>
      <c r="D617" s="71"/>
      <c r="E617" s="69"/>
      <c r="F617" s="69"/>
      <c r="G617" s="69"/>
    </row>
    <row r="618" spans="1:7" ht="20.25" x14ac:dyDescent="0.3">
      <c r="A618" s="37"/>
      <c r="B618" s="41" t="s">
        <v>617</v>
      </c>
      <c r="C618" s="68"/>
      <c r="D618" s="69"/>
      <c r="E618" s="69"/>
      <c r="F618" s="69"/>
      <c r="G618" s="69">
        <f t="shared" ref="G618:G629" si="82">D618+F618</f>
        <v>0</v>
      </c>
    </row>
    <row r="619" spans="1:7" ht="20.25" x14ac:dyDescent="0.3">
      <c r="A619" s="37">
        <v>2640499</v>
      </c>
      <c r="B619" s="42" t="s">
        <v>7</v>
      </c>
      <c r="C619" s="68">
        <v>10000000</v>
      </c>
      <c r="D619" s="90">
        <v>116000000</v>
      </c>
      <c r="E619" s="75">
        <v>58325766</v>
      </c>
      <c r="F619" s="69"/>
      <c r="G619" s="69">
        <f t="shared" si="82"/>
        <v>116000000</v>
      </c>
    </row>
    <row r="620" spans="1:7" ht="20.25" x14ac:dyDescent="0.3">
      <c r="A620" s="36" t="s">
        <v>387</v>
      </c>
      <c r="B620" s="41"/>
      <c r="C620" s="68"/>
      <c r="D620" s="69">
        <v>0</v>
      </c>
      <c r="E620" s="69"/>
      <c r="F620" s="69"/>
      <c r="G620" s="69">
        <f t="shared" si="82"/>
        <v>0</v>
      </c>
    </row>
    <row r="621" spans="1:7" ht="20.25" x14ac:dyDescent="0.3">
      <c r="A621" s="37">
        <v>3110504</v>
      </c>
      <c r="B621" s="41" t="s">
        <v>388</v>
      </c>
      <c r="C621" s="68">
        <v>7900000</v>
      </c>
      <c r="D621" s="69">
        <v>7900000</v>
      </c>
      <c r="E621" s="75">
        <v>1404531</v>
      </c>
      <c r="F621" s="69">
        <v>-1400000</v>
      </c>
      <c r="G621" s="69">
        <f t="shared" si="82"/>
        <v>6500000</v>
      </c>
    </row>
    <row r="622" spans="1:7" ht="20.25" x14ac:dyDescent="0.3">
      <c r="A622" s="37">
        <v>3111301</v>
      </c>
      <c r="B622" s="41" t="s">
        <v>389</v>
      </c>
      <c r="C622" s="68">
        <v>9796380</v>
      </c>
      <c r="D622" s="69">
        <v>5796380</v>
      </c>
      <c r="E622" s="75">
        <v>4616379</v>
      </c>
      <c r="F622" s="69">
        <v>-4000000</v>
      </c>
      <c r="G622" s="69">
        <f t="shared" si="82"/>
        <v>1796380</v>
      </c>
    </row>
    <row r="623" spans="1:7" ht="20.25" x14ac:dyDescent="0.3">
      <c r="A623" s="37">
        <v>3111103</v>
      </c>
      <c r="B623" s="41" t="s">
        <v>390</v>
      </c>
      <c r="C623" s="68">
        <v>13000000</v>
      </c>
      <c r="D623" s="69">
        <v>5063000</v>
      </c>
      <c r="E623" s="75">
        <v>1368750</v>
      </c>
      <c r="F623" s="69">
        <v>-1000000</v>
      </c>
      <c r="G623" s="69">
        <f t="shared" si="82"/>
        <v>4063000</v>
      </c>
    </row>
    <row r="624" spans="1:7" ht="20.25" x14ac:dyDescent="0.3">
      <c r="A624" s="37">
        <v>2211023</v>
      </c>
      <c r="B624" s="41" t="s">
        <v>391</v>
      </c>
      <c r="C624" s="68">
        <v>7000000</v>
      </c>
      <c r="D624" s="69">
        <v>7000000</v>
      </c>
      <c r="E624" s="75">
        <v>2500000</v>
      </c>
      <c r="F624" s="69">
        <v>-2000000</v>
      </c>
      <c r="G624" s="69">
        <f t="shared" si="82"/>
        <v>5000000</v>
      </c>
    </row>
    <row r="625" spans="1:7" ht="20.25" x14ac:dyDescent="0.3">
      <c r="A625" s="37">
        <v>3110202</v>
      </c>
      <c r="B625" s="41" t="s">
        <v>392</v>
      </c>
      <c r="C625" s="68">
        <v>4900000</v>
      </c>
      <c r="D625" s="69">
        <v>13400000</v>
      </c>
      <c r="E625" s="75">
        <v>7007475</v>
      </c>
      <c r="F625" s="69">
        <v>-7000000</v>
      </c>
      <c r="G625" s="69">
        <f t="shared" si="82"/>
        <v>6400000</v>
      </c>
    </row>
    <row r="626" spans="1:7" ht="20.25" x14ac:dyDescent="0.3">
      <c r="A626" s="37">
        <v>2211007</v>
      </c>
      <c r="B626" s="41" t="s">
        <v>393</v>
      </c>
      <c r="C626" s="68">
        <v>9000000</v>
      </c>
      <c r="D626" s="69">
        <v>12000000</v>
      </c>
      <c r="E626" s="75">
        <v>1300000</v>
      </c>
      <c r="F626" s="69">
        <v>-1300000</v>
      </c>
      <c r="G626" s="69">
        <f t="shared" si="82"/>
        <v>10700000</v>
      </c>
    </row>
    <row r="627" spans="1:7" ht="20.25" x14ac:dyDescent="0.3">
      <c r="A627" s="37"/>
      <c r="B627" s="43" t="s">
        <v>394</v>
      </c>
      <c r="C627" s="68" t="s">
        <v>363</v>
      </c>
      <c r="D627" s="69"/>
      <c r="E627" s="69"/>
      <c r="F627" s="69"/>
      <c r="G627" s="69">
        <f t="shared" si="82"/>
        <v>0</v>
      </c>
    </row>
    <row r="628" spans="1:7" ht="20.25" x14ac:dyDescent="0.3">
      <c r="A628" s="37">
        <v>2640499</v>
      </c>
      <c r="B628" s="41" t="s">
        <v>395</v>
      </c>
      <c r="C628" s="68">
        <v>25500000</v>
      </c>
      <c r="D628" s="90">
        <v>18700000</v>
      </c>
      <c r="E628" s="75">
        <v>3033334</v>
      </c>
      <c r="F628" s="71">
        <v>-3000000</v>
      </c>
      <c r="G628" s="69">
        <f t="shared" si="82"/>
        <v>15700000</v>
      </c>
    </row>
    <row r="629" spans="1:7" ht="20.25" x14ac:dyDescent="0.3">
      <c r="A629" s="37">
        <v>2211007</v>
      </c>
      <c r="B629" s="41" t="s">
        <v>396</v>
      </c>
      <c r="C629" s="68">
        <v>4600000</v>
      </c>
      <c r="D629" s="90">
        <v>3903800</v>
      </c>
      <c r="E629" s="75">
        <v>275280</v>
      </c>
      <c r="F629" s="69">
        <v>-200000</v>
      </c>
      <c r="G629" s="69">
        <f t="shared" si="82"/>
        <v>3703800</v>
      </c>
    </row>
    <row r="630" spans="1:7" s="50" customFormat="1" ht="20.25" x14ac:dyDescent="0.3">
      <c r="A630" s="36"/>
      <c r="B630" s="43" t="s">
        <v>397</v>
      </c>
      <c r="C630" s="71">
        <f>SUM(C619:C629)</f>
        <v>91696380</v>
      </c>
      <c r="D630" s="71">
        <f>SUM(D619:D629)</f>
        <v>189763180</v>
      </c>
      <c r="E630" s="71">
        <f>SUM(E619:E629)</f>
        <v>79831515</v>
      </c>
      <c r="F630" s="71">
        <f>SUM(F619:F629)</f>
        <v>-19900000</v>
      </c>
      <c r="G630" s="71">
        <f>SUM(G619:G629)</f>
        <v>169863180</v>
      </c>
    </row>
    <row r="631" spans="1:7" ht="20.25" x14ac:dyDescent="0.3">
      <c r="A631" s="36" t="s">
        <v>398</v>
      </c>
      <c r="B631" s="41"/>
      <c r="C631" s="68"/>
      <c r="D631" s="69">
        <v>0</v>
      </c>
      <c r="E631" s="69"/>
      <c r="F631" s="69"/>
      <c r="G631" s="69">
        <f t="shared" ref="G631:G640" si="83">D631+F631</f>
        <v>0</v>
      </c>
    </row>
    <row r="632" spans="1:7" ht="20.25" x14ac:dyDescent="0.3">
      <c r="A632" s="37"/>
      <c r="B632" s="43" t="s">
        <v>399</v>
      </c>
      <c r="C632" s="68" t="s">
        <v>363</v>
      </c>
      <c r="D632" s="69"/>
      <c r="E632" s="69"/>
      <c r="F632" s="69"/>
      <c r="G632" s="69">
        <f t="shared" si="83"/>
        <v>0</v>
      </c>
    </row>
    <row r="633" spans="1:7" ht="20.25" x14ac:dyDescent="0.3">
      <c r="A633" s="37">
        <v>2640303</v>
      </c>
      <c r="B633" s="41" t="s">
        <v>400</v>
      </c>
      <c r="C633" s="68">
        <v>78500000</v>
      </c>
      <c r="D633" s="90">
        <v>88193200</v>
      </c>
      <c r="E633" s="75">
        <v>832815</v>
      </c>
      <c r="F633" s="69">
        <v>-800000</v>
      </c>
      <c r="G633" s="69">
        <f t="shared" si="83"/>
        <v>87393200</v>
      </c>
    </row>
    <row r="634" spans="1:7" ht="20.25" x14ac:dyDescent="0.3">
      <c r="A634" s="37"/>
      <c r="B634" s="41" t="s">
        <v>401</v>
      </c>
      <c r="C634" s="68" t="s">
        <v>363</v>
      </c>
      <c r="D634" s="69"/>
      <c r="E634" s="69"/>
      <c r="F634" s="69"/>
      <c r="G634" s="69">
        <f t="shared" si="83"/>
        <v>0</v>
      </c>
    </row>
    <row r="635" spans="1:7" ht="20.25" x14ac:dyDescent="0.3">
      <c r="A635" s="37">
        <v>3111103</v>
      </c>
      <c r="B635" s="41" t="s">
        <v>402</v>
      </c>
      <c r="C635" s="68">
        <v>19500000</v>
      </c>
      <c r="D635" s="69">
        <v>1000000</v>
      </c>
      <c r="E635" s="75">
        <v>0</v>
      </c>
      <c r="F635" s="69"/>
      <c r="G635" s="69">
        <f t="shared" si="83"/>
        <v>1000000</v>
      </c>
    </row>
    <row r="636" spans="1:7" ht="20.25" x14ac:dyDescent="0.3">
      <c r="A636" s="37">
        <v>3110504</v>
      </c>
      <c r="B636" s="41" t="s">
        <v>403</v>
      </c>
      <c r="C636" s="68">
        <v>5500000</v>
      </c>
      <c r="D636" s="90">
        <v>13500000</v>
      </c>
      <c r="E636" s="75">
        <v>150788</v>
      </c>
      <c r="F636" s="69">
        <v>-150000</v>
      </c>
      <c r="G636" s="69">
        <f t="shared" si="83"/>
        <v>13350000</v>
      </c>
    </row>
    <row r="637" spans="1:7" ht="20.25" x14ac:dyDescent="0.3">
      <c r="A637" s="37"/>
      <c r="B637" s="41" t="s">
        <v>404</v>
      </c>
      <c r="C637" s="68" t="s">
        <v>363</v>
      </c>
      <c r="D637" s="69"/>
      <c r="E637" s="69"/>
      <c r="F637" s="69"/>
      <c r="G637" s="69">
        <f t="shared" si="83"/>
        <v>0</v>
      </c>
    </row>
    <row r="638" spans="1:7" ht="20.25" x14ac:dyDescent="0.3">
      <c r="A638" s="37">
        <v>3111403</v>
      </c>
      <c r="B638" s="41" t="s">
        <v>405</v>
      </c>
      <c r="C638" s="68">
        <v>14000000</v>
      </c>
      <c r="D638" s="69">
        <v>2200000</v>
      </c>
      <c r="E638" s="75">
        <v>596682</v>
      </c>
      <c r="F638" s="69">
        <v>-500000</v>
      </c>
      <c r="G638" s="69">
        <f t="shared" si="83"/>
        <v>1700000</v>
      </c>
    </row>
    <row r="639" spans="1:7" ht="20.25" x14ac:dyDescent="0.3">
      <c r="A639" s="37">
        <v>3110504</v>
      </c>
      <c r="B639" s="41" t="s">
        <v>406</v>
      </c>
      <c r="C639" s="68">
        <v>15000000</v>
      </c>
      <c r="D639" s="90">
        <v>15000000</v>
      </c>
      <c r="E639" s="75">
        <v>886895</v>
      </c>
      <c r="F639" s="71">
        <v>-880000</v>
      </c>
      <c r="G639" s="69">
        <f t="shared" si="83"/>
        <v>14120000</v>
      </c>
    </row>
    <row r="640" spans="1:7" ht="20.25" x14ac:dyDescent="0.3">
      <c r="A640" s="37">
        <v>3110701</v>
      </c>
      <c r="B640" s="41" t="s">
        <v>407</v>
      </c>
      <c r="C640" s="68">
        <v>7000000</v>
      </c>
      <c r="D640" s="69">
        <v>7000000</v>
      </c>
      <c r="E640" s="75">
        <v>7000000</v>
      </c>
      <c r="F640" s="69">
        <v>-6418000</v>
      </c>
      <c r="G640" s="69">
        <f t="shared" si="83"/>
        <v>582000</v>
      </c>
    </row>
    <row r="641" spans="1:7" s="50" customFormat="1" ht="20.25" x14ac:dyDescent="0.3">
      <c r="A641" s="36"/>
      <c r="B641" s="43" t="s">
        <v>408</v>
      </c>
      <c r="C641" s="71">
        <f>SUM(C633:C640)</f>
        <v>139500000</v>
      </c>
      <c r="D641" s="71">
        <f t="shared" ref="D641:F641" si="84">SUM(D633:D640)</f>
        <v>126893200</v>
      </c>
      <c r="E641" s="71">
        <f t="shared" si="84"/>
        <v>9467180</v>
      </c>
      <c r="F641" s="71">
        <f t="shared" si="84"/>
        <v>-8748000</v>
      </c>
      <c r="G641" s="71">
        <f>SUM(G633:G640)</f>
        <v>118145200</v>
      </c>
    </row>
    <row r="642" spans="1:7" ht="20.25" x14ac:dyDescent="0.3">
      <c r="A642" s="36" t="s">
        <v>409</v>
      </c>
      <c r="B642" s="41"/>
      <c r="C642" s="68"/>
      <c r="D642" s="69">
        <v>0</v>
      </c>
      <c r="E642" s="69"/>
      <c r="F642" s="69"/>
      <c r="G642" s="69">
        <f t="shared" ref="G642:G647" si="85">D642+F642</f>
        <v>0</v>
      </c>
    </row>
    <row r="643" spans="1:7" ht="20.25" x14ac:dyDescent="0.3">
      <c r="A643" s="37"/>
      <c r="B643" s="43" t="s">
        <v>410</v>
      </c>
      <c r="C643" s="68"/>
      <c r="D643" s="69">
        <v>0</v>
      </c>
      <c r="E643" s="69"/>
      <c r="F643" s="69"/>
      <c r="G643" s="69">
        <f t="shared" si="85"/>
        <v>0</v>
      </c>
    </row>
    <row r="644" spans="1:7" ht="20.25" x14ac:dyDescent="0.3">
      <c r="A644" s="37">
        <v>2211007</v>
      </c>
      <c r="B644" s="41" t="s">
        <v>396</v>
      </c>
      <c r="C644" s="68">
        <v>9400000</v>
      </c>
      <c r="D644" s="69">
        <v>9900000</v>
      </c>
      <c r="E644" s="75">
        <v>500000</v>
      </c>
      <c r="F644" s="69">
        <v>-500000</v>
      </c>
      <c r="G644" s="69">
        <f t="shared" si="85"/>
        <v>9400000</v>
      </c>
    </row>
    <row r="645" spans="1:7" ht="20.25" x14ac:dyDescent="0.3">
      <c r="A645" s="37">
        <v>3112299</v>
      </c>
      <c r="B645" s="41" t="s">
        <v>411</v>
      </c>
      <c r="C645" s="68">
        <v>7000000</v>
      </c>
      <c r="D645" s="69">
        <v>1500000</v>
      </c>
      <c r="E645" s="75">
        <v>1500000</v>
      </c>
      <c r="F645" s="69">
        <v>-1400000</v>
      </c>
      <c r="G645" s="69">
        <f t="shared" si="85"/>
        <v>100000</v>
      </c>
    </row>
    <row r="646" spans="1:7" ht="20.25" x14ac:dyDescent="0.3">
      <c r="A646" s="37">
        <v>3110299</v>
      </c>
      <c r="B646" s="41" t="s">
        <v>412</v>
      </c>
      <c r="C646" s="68">
        <v>20500000</v>
      </c>
      <c r="D646" s="69">
        <v>8500000</v>
      </c>
      <c r="E646" s="75">
        <v>4983654</v>
      </c>
      <c r="F646" s="71">
        <v>-4900000</v>
      </c>
      <c r="G646" s="69">
        <f t="shared" si="85"/>
        <v>3600000</v>
      </c>
    </row>
    <row r="647" spans="1:7" ht="20.25" x14ac:dyDescent="0.3">
      <c r="A647" s="37">
        <v>3111110</v>
      </c>
      <c r="B647" s="41" t="s">
        <v>413</v>
      </c>
      <c r="C647" s="68">
        <v>9000000</v>
      </c>
      <c r="D647" s="69">
        <v>0</v>
      </c>
      <c r="E647" s="69">
        <v>0</v>
      </c>
      <c r="F647" s="69"/>
      <c r="G647" s="69">
        <f t="shared" si="85"/>
        <v>0</v>
      </c>
    </row>
    <row r="648" spans="1:7" s="50" customFormat="1" ht="20.25" x14ac:dyDescent="0.3">
      <c r="A648" s="36"/>
      <c r="B648" s="43" t="s">
        <v>137</v>
      </c>
      <c r="C648" s="72">
        <f>SUM(C644:C647)</f>
        <v>45900000</v>
      </c>
      <c r="D648" s="72">
        <f t="shared" ref="D648:F648" si="86">SUM(D644:D647)</f>
        <v>19900000</v>
      </c>
      <c r="E648" s="72">
        <f t="shared" si="86"/>
        <v>6983654</v>
      </c>
      <c r="F648" s="72">
        <f t="shared" si="86"/>
        <v>-6800000</v>
      </c>
      <c r="G648" s="72">
        <f>SUM(G644:G647)</f>
        <v>13100000</v>
      </c>
    </row>
    <row r="649" spans="1:7" ht="40.5" x14ac:dyDescent="0.3">
      <c r="A649" s="37"/>
      <c r="B649" s="43" t="s">
        <v>414</v>
      </c>
      <c r="C649" s="68" t="s">
        <v>415</v>
      </c>
      <c r="D649" s="69"/>
      <c r="E649" s="69"/>
      <c r="F649" s="69"/>
      <c r="G649" s="69">
        <f>D649+F649</f>
        <v>0</v>
      </c>
    </row>
    <row r="650" spans="1:7" ht="20.25" x14ac:dyDescent="0.3">
      <c r="A650" s="37">
        <v>3110299</v>
      </c>
      <c r="B650" s="41" t="s">
        <v>416</v>
      </c>
      <c r="C650" s="68">
        <v>2800000</v>
      </c>
      <c r="D650" s="69">
        <v>2800000</v>
      </c>
      <c r="E650" s="75">
        <v>21000</v>
      </c>
      <c r="F650" s="69"/>
      <c r="G650" s="69">
        <f>D650+F650</f>
        <v>2800000</v>
      </c>
    </row>
    <row r="651" spans="1:7" ht="20.25" x14ac:dyDescent="0.3">
      <c r="A651" s="37">
        <v>3111302</v>
      </c>
      <c r="B651" s="41" t="s">
        <v>417</v>
      </c>
      <c r="C651" s="68">
        <v>200000</v>
      </c>
      <c r="D651" s="69">
        <v>200000</v>
      </c>
      <c r="E651" s="75">
        <v>200000</v>
      </c>
      <c r="F651" s="71"/>
      <c r="G651" s="69">
        <f>D651+F651</f>
        <v>200000</v>
      </c>
    </row>
    <row r="652" spans="1:7" ht="20.25" x14ac:dyDescent="0.3">
      <c r="A652" s="37">
        <v>3112299</v>
      </c>
      <c r="B652" s="41" t="s">
        <v>418</v>
      </c>
      <c r="C652" s="68">
        <v>1100000</v>
      </c>
      <c r="D652" s="69">
        <v>200000</v>
      </c>
      <c r="E652" s="75">
        <v>200000</v>
      </c>
      <c r="F652" s="69">
        <v>-180000</v>
      </c>
      <c r="G652" s="69">
        <f>D652+F652</f>
        <v>20000</v>
      </c>
    </row>
    <row r="653" spans="1:7" s="50" customFormat="1" ht="20.25" x14ac:dyDescent="0.3">
      <c r="A653" s="36"/>
      <c r="B653" s="43" t="s">
        <v>616</v>
      </c>
      <c r="C653" s="72">
        <f>SUM(C650:C652)</f>
        <v>4100000</v>
      </c>
      <c r="D653" s="72">
        <f t="shared" ref="D653:F653" si="87">SUM(D650:D652)</f>
        <v>3200000</v>
      </c>
      <c r="E653" s="72">
        <f t="shared" si="87"/>
        <v>421000</v>
      </c>
      <c r="F653" s="72">
        <f t="shared" si="87"/>
        <v>-180000</v>
      </c>
      <c r="G653" s="72">
        <f>SUM(G650:G652)</f>
        <v>3020000</v>
      </c>
    </row>
    <row r="654" spans="1:7" ht="40.5" x14ac:dyDescent="0.3">
      <c r="A654" s="37"/>
      <c r="B654" s="43" t="s">
        <v>419</v>
      </c>
      <c r="C654" s="68" t="s">
        <v>415</v>
      </c>
      <c r="D654" s="69"/>
      <c r="E654" s="71"/>
      <c r="F654" s="71"/>
      <c r="G654" s="69">
        <f>D654+F654</f>
        <v>0</v>
      </c>
    </row>
    <row r="655" spans="1:7" ht="20.25" x14ac:dyDescent="0.3">
      <c r="A655" s="37">
        <v>2211003</v>
      </c>
      <c r="B655" s="41" t="s">
        <v>420</v>
      </c>
      <c r="C655" s="68">
        <v>4000000</v>
      </c>
      <c r="D655" s="69">
        <v>6000000</v>
      </c>
      <c r="E655" s="75">
        <v>200000</v>
      </c>
      <c r="F655" s="69"/>
      <c r="G655" s="69">
        <f>D655+F655</f>
        <v>6000000</v>
      </c>
    </row>
    <row r="656" spans="1:7" s="50" customFormat="1" ht="20.25" x14ac:dyDescent="0.3">
      <c r="A656" s="36"/>
      <c r="B656" s="43" t="s">
        <v>616</v>
      </c>
      <c r="C656" s="72">
        <f>SUM(C655)</f>
        <v>4000000</v>
      </c>
      <c r="D656" s="72">
        <f t="shared" ref="D656:F656" si="88">SUM(D655)</f>
        <v>6000000</v>
      </c>
      <c r="E656" s="72">
        <f t="shared" si="88"/>
        <v>200000</v>
      </c>
      <c r="F656" s="72">
        <f t="shared" si="88"/>
        <v>0</v>
      </c>
      <c r="G656" s="72">
        <f>SUM(G655)</f>
        <v>6000000</v>
      </c>
    </row>
    <row r="657" spans="1:7" ht="40.5" x14ac:dyDescent="0.3">
      <c r="A657" s="37"/>
      <c r="B657" s="43" t="s">
        <v>421</v>
      </c>
      <c r="C657" s="68" t="s">
        <v>415</v>
      </c>
      <c r="D657" s="69"/>
      <c r="E657" s="69"/>
      <c r="F657" s="69"/>
      <c r="G657" s="69">
        <f>D657+F657</f>
        <v>0</v>
      </c>
    </row>
    <row r="658" spans="1:7" ht="20.25" x14ac:dyDescent="0.3">
      <c r="A658" s="37">
        <v>3110299</v>
      </c>
      <c r="B658" s="41" t="s">
        <v>422</v>
      </c>
      <c r="C658" s="68">
        <v>13500000</v>
      </c>
      <c r="D658" s="69">
        <v>25114999</v>
      </c>
      <c r="E658" s="75">
        <v>79074</v>
      </c>
      <c r="F658" s="71"/>
      <c r="G658" s="69">
        <f>D658+F658</f>
        <v>25114999</v>
      </c>
    </row>
    <row r="659" spans="1:7" ht="20.25" x14ac:dyDescent="0.3">
      <c r="A659" s="37">
        <v>3110302</v>
      </c>
      <c r="B659" s="41" t="s">
        <v>423</v>
      </c>
      <c r="C659" s="68">
        <v>5700000</v>
      </c>
      <c r="D659" s="69">
        <v>22200000</v>
      </c>
      <c r="E659" s="75">
        <v>1664316</v>
      </c>
      <c r="F659" s="71">
        <v>-1600000</v>
      </c>
      <c r="G659" s="69">
        <f>D659+F659</f>
        <v>20600000</v>
      </c>
    </row>
    <row r="660" spans="1:7" s="50" customFormat="1" ht="20.25" x14ac:dyDescent="0.3">
      <c r="A660" s="36"/>
      <c r="B660" s="43" t="s">
        <v>137</v>
      </c>
      <c r="C660" s="72">
        <f>SUM(C658:C659)</f>
        <v>19200000</v>
      </c>
      <c r="D660" s="72">
        <f t="shared" ref="D660:F660" si="89">SUM(D658:D659)</f>
        <v>47314999</v>
      </c>
      <c r="E660" s="72">
        <f t="shared" si="89"/>
        <v>1743390</v>
      </c>
      <c r="F660" s="72">
        <f t="shared" si="89"/>
        <v>-1600000</v>
      </c>
      <c r="G660" s="72">
        <f>SUM(G658:G659)</f>
        <v>45714999</v>
      </c>
    </row>
    <row r="661" spans="1:7" s="50" customFormat="1" ht="20.25" x14ac:dyDescent="0.3">
      <c r="A661" s="36"/>
      <c r="B661" s="43" t="s">
        <v>424</v>
      </c>
      <c r="C661" s="71">
        <f>C660+C656+C653+C648</f>
        <v>73200000</v>
      </c>
      <c r="D661" s="71">
        <f t="shared" ref="D661:F661" si="90">D660+D656+D653+D648</f>
        <v>76414999</v>
      </c>
      <c r="E661" s="71">
        <f t="shared" si="90"/>
        <v>9348044</v>
      </c>
      <c r="F661" s="71">
        <f t="shared" si="90"/>
        <v>-8580000</v>
      </c>
      <c r="G661" s="71">
        <f>G660+G656+G653+G648</f>
        <v>67834999</v>
      </c>
    </row>
    <row r="662" spans="1:7" s="50" customFormat="1" ht="20.25" x14ac:dyDescent="0.3">
      <c r="A662" s="36"/>
      <c r="B662" s="43" t="s">
        <v>675</v>
      </c>
      <c r="C662" s="71">
        <f>C661+C641+C630</f>
        <v>304396380</v>
      </c>
      <c r="D662" s="71">
        <f t="shared" ref="D662:F662" si="91">D661+D641+D630</f>
        <v>393071379</v>
      </c>
      <c r="E662" s="71">
        <f t="shared" si="91"/>
        <v>98646739</v>
      </c>
      <c r="F662" s="71">
        <f t="shared" si="91"/>
        <v>-37228000</v>
      </c>
      <c r="G662" s="71">
        <f>G661+G641+G630</f>
        <v>355843379</v>
      </c>
    </row>
    <row r="663" spans="1:7" s="50" customFormat="1" ht="20.25" x14ac:dyDescent="0.3">
      <c r="A663" s="36"/>
      <c r="B663" s="43" t="s">
        <v>426</v>
      </c>
      <c r="C663" s="71">
        <f>C662+C615</f>
        <v>532480901</v>
      </c>
      <c r="D663" s="71">
        <f>D662+D615</f>
        <v>664641295</v>
      </c>
      <c r="E663" s="71">
        <f>E662+E615</f>
        <v>112299204</v>
      </c>
      <c r="F663" s="71">
        <f>F662+F615</f>
        <v>-44745400</v>
      </c>
      <c r="G663" s="71">
        <f>G662+G615</f>
        <v>619895895</v>
      </c>
    </row>
    <row r="664" spans="1:7" ht="20.25" x14ac:dyDescent="0.3">
      <c r="A664" s="37"/>
      <c r="B664" s="41"/>
      <c r="C664" s="68"/>
      <c r="D664" s="69"/>
      <c r="E664" s="69"/>
      <c r="F664" s="69"/>
      <c r="G664" s="69">
        <f t="shared" ref="G664:G672" si="92">D664+F664</f>
        <v>0</v>
      </c>
    </row>
    <row r="665" spans="1:7" ht="20.25" x14ac:dyDescent="0.3">
      <c r="A665" s="36" t="s">
        <v>427</v>
      </c>
      <c r="B665" s="41"/>
      <c r="C665" s="68"/>
      <c r="D665" s="69">
        <v>0</v>
      </c>
      <c r="E665" s="69"/>
      <c r="F665" s="69"/>
      <c r="G665" s="69">
        <f t="shared" si="92"/>
        <v>0</v>
      </c>
    </row>
    <row r="666" spans="1:7" ht="20.25" x14ac:dyDescent="0.3">
      <c r="A666" s="36" t="s">
        <v>428</v>
      </c>
      <c r="B666" s="41"/>
      <c r="C666" s="80"/>
      <c r="D666" s="69">
        <v>0</v>
      </c>
      <c r="E666" s="69"/>
      <c r="F666" s="69"/>
      <c r="G666" s="69">
        <f t="shared" si="92"/>
        <v>0</v>
      </c>
    </row>
    <row r="667" spans="1:7" ht="20.25" outlineLevel="1" x14ac:dyDescent="0.3">
      <c r="A667" s="37" t="s">
        <v>429</v>
      </c>
      <c r="B667" s="41" t="s">
        <v>142</v>
      </c>
      <c r="C667" s="80">
        <v>34096888</v>
      </c>
      <c r="D667" s="69">
        <v>34096888</v>
      </c>
      <c r="E667" s="75">
        <v>252315</v>
      </c>
      <c r="F667" s="69"/>
      <c r="G667" s="69">
        <f t="shared" si="92"/>
        <v>34096888</v>
      </c>
    </row>
    <row r="668" spans="1:7" ht="20.25" outlineLevel="3" x14ac:dyDescent="0.3">
      <c r="A668" s="37">
        <v>2120101</v>
      </c>
      <c r="B668" s="41" t="s">
        <v>88</v>
      </c>
      <c r="C668" s="80">
        <v>60113</v>
      </c>
      <c r="D668" s="69">
        <v>60113</v>
      </c>
      <c r="E668" s="75">
        <v>51537</v>
      </c>
      <c r="F668" s="69"/>
      <c r="G668" s="69">
        <f t="shared" si="92"/>
        <v>60113</v>
      </c>
    </row>
    <row r="669" spans="1:7" ht="20.25" outlineLevel="3" x14ac:dyDescent="0.3">
      <c r="A669" s="37" t="s">
        <v>15</v>
      </c>
      <c r="B669" s="41" t="s">
        <v>89</v>
      </c>
      <c r="C669" s="80">
        <v>335839</v>
      </c>
      <c r="D669" s="69">
        <v>335839</v>
      </c>
      <c r="E669" s="75">
        <v>335139</v>
      </c>
      <c r="F669" s="69"/>
      <c r="G669" s="69">
        <f t="shared" si="92"/>
        <v>335839</v>
      </c>
    </row>
    <row r="670" spans="1:7" ht="20.25" outlineLevel="3" x14ac:dyDescent="0.3">
      <c r="A670" s="37" t="s">
        <v>20</v>
      </c>
      <c r="B670" s="41" t="s">
        <v>143</v>
      </c>
      <c r="C670" s="80">
        <v>8637409</v>
      </c>
      <c r="D670" s="69">
        <v>8637409</v>
      </c>
      <c r="E670" s="75">
        <v>9838</v>
      </c>
      <c r="F670" s="69"/>
      <c r="G670" s="69">
        <f t="shared" si="92"/>
        <v>8637409</v>
      </c>
    </row>
    <row r="671" spans="1:7" ht="20.25" outlineLevel="3" x14ac:dyDescent="0.3">
      <c r="A671" s="37">
        <v>2110320</v>
      </c>
      <c r="B671" s="41" t="s">
        <v>91</v>
      </c>
      <c r="C671" s="80">
        <v>2353176</v>
      </c>
      <c r="D671" s="69">
        <v>2353176</v>
      </c>
      <c r="E671" s="75">
        <v>377634</v>
      </c>
      <c r="F671" s="71"/>
      <c r="G671" s="69">
        <f t="shared" si="92"/>
        <v>2353176</v>
      </c>
    </row>
    <row r="672" spans="1:7" ht="20.25" outlineLevel="3" x14ac:dyDescent="0.3">
      <c r="A672" s="37" t="s">
        <v>430</v>
      </c>
      <c r="B672" s="41" t="s">
        <v>144</v>
      </c>
      <c r="C672" s="80">
        <v>2959372</v>
      </c>
      <c r="D672" s="69">
        <v>2959372</v>
      </c>
      <c r="E672" s="75">
        <v>76391</v>
      </c>
      <c r="F672" s="69"/>
      <c r="G672" s="69">
        <f t="shared" si="92"/>
        <v>2959372</v>
      </c>
    </row>
    <row r="673" spans="1:7" s="50" customFormat="1" ht="20.25" outlineLevel="2" x14ac:dyDescent="0.3">
      <c r="A673" s="36"/>
      <c r="B673" s="43" t="s">
        <v>431</v>
      </c>
      <c r="C673" s="71">
        <f>SUM(C667:C672)</f>
        <v>48442797</v>
      </c>
      <c r="D673" s="71">
        <f t="shared" ref="D673:F673" si="93">SUM(D667:D672)</f>
        <v>48442797</v>
      </c>
      <c r="E673" s="71">
        <f t="shared" si="93"/>
        <v>1102854</v>
      </c>
      <c r="F673" s="71">
        <f t="shared" si="93"/>
        <v>0</v>
      </c>
      <c r="G673" s="71">
        <f>SUM(G667:G672)</f>
        <v>48442797</v>
      </c>
    </row>
    <row r="674" spans="1:7" ht="20.25" outlineLevel="1" x14ac:dyDescent="0.3">
      <c r="A674" s="37"/>
      <c r="B674" s="43" t="s">
        <v>432</v>
      </c>
      <c r="C674" s="80"/>
      <c r="D674" s="69">
        <v>0</v>
      </c>
      <c r="E674" s="69"/>
      <c r="F674" s="69"/>
      <c r="G674" s="69">
        <f t="shared" ref="G674:G689" si="94">D674+F674</f>
        <v>0</v>
      </c>
    </row>
    <row r="675" spans="1:7" ht="20.25" outlineLevel="1" x14ac:dyDescent="0.3">
      <c r="A675" s="37">
        <v>2210102</v>
      </c>
      <c r="B675" s="41" t="s">
        <v>433</v>
      </c>
      <c r="C675" s="80">
        <v>22000</v>
      </c>
      <c r="D675" s="69">
        <v>22000</v>
      </c>
      <c r="E675" s="75">
        <v>5196</v>
      </c>
      <c r="F675" s="69"/>
      <c r="G675" s="69">
        <f t="shared" si="94"/>
        <v>22000</v>
      </c>
    </row>
    <row r="676" spans="1:7" ht="20.25" x14ac:dyDescent="0.3">
      <c r="A676" s="37">
        <v>2210201</v>
      </c>
      <c r="B676" s="41" t="s">
        <v>434</v>
      </c>
      <c r="C676" s="80">
        <v>66550</v>
      </c>
      <c r="D676" s="69">
        <v>66550</v>
      </c>
      <c r="E676" s="75">
        <v>550</v>
      </c>
      <c r="F676" s="69"/>
      <c r="G676" s="69">
        <f t="shared" si="94"/>
        <v>66550</v>
      </c>
    </row>
    <row r="677" spans="1:7" ht="20.25" x14ac:dyDescent="0.3">
      <c r="A677" s="37">
        <v>2210101</v>
      </c>
      <c r="B677" s="41" t="s">
        <v>272</v>
      </c>
      <c r="C677" s="80">
        <v>88733</v>
      </c>
      <c r="D677" s="69">
        <v>88733</v>
      </c>
      <c r="E677" s="75">
        <v>58017</v>
      </c>
      <c r="F677" s="69"/>
      <c r="G677" s="69">
        <f t="shared" si="94"/>
        <v>88733</v>
      </c>
    </row>
    <row r="678" spans="1:7" ht="20.25" x14ac:dyDescent="0.3">
      <c r="A678" s="37">
        <v>2211399</v>
      </c>
      <c r="B678" s="41" t="s">
        <v>435</v>
      </c>
      <c r="C678" s="80">
        <v>4730000</v>
      </c>
      <c r="D678" s="69">
        <v>3359746</v>
      </c>
      <c r="E678" s="75">
        <v>0</v>
      </c>
      <c r="F678" s="69"/>
      <c r="G678" s="69">
        <f t="shared" si="94"/>
        <v>3359746</v>
      </c>
    </row>
    <row r="679" spans="1:7" ht="20.25" outlineLevel="1" x14ac:dyDescent="0.3">
      <c r="A679" s="37">
        <v>2210802</v>
      </c>
      <c r="B679" s="41" t="s">
        <v>436</v>
      </c>
      <c r="C679" s="80">
        <v>1617000</v>
      </c>
      <c r="D679" s="69">
        <v>1517000</v>
      </c>
      <c r="E679" s="75">
        <v>19450</v>
      </c>
      <c r="F679" s="69"/>
      <c r="G679" s="69">
        <f t="shared" si="94"/>
        <v>1517000</v>
      </c>
    </row>
    <row r="680" spans="1:7" ht="20.25" outlineLevel="1" x14ac:dyDescent="0.3">
      <c r="A680" s="37">
        <v>2210301</v>
      </c>
      <c r="B680" s="41" t="s">
        <v>437</v>
      </c>
      <c r="C680" s="80">
        <v>242000</v>
      </c>
      <c r="D680" s="69">
        <v>242000</v>
      </c>
      <c r="E680" s="75">
        <v>2550</v>
      </c>
      <c r="F680" s="69"/>
      <c r="G680" s="69">
        <f t="shared" si="94"/>
        <v>242000</v>
      </c>
    </row>
    <row r="681" spans="1:7" ht="20.25" outlineLevel="1" x14ac:dyDescent="0.3">
      <c r="A681" s="37">
        <v>2210399</v>
      </c>
      <c r="B681" s="41" t="s">
        <v>318</v>
      </c>
      <c r="C681" s="80">
        <v>3630000</v>
      </c>
      <c r="D681" s="69">
        <v>3630000</v>
      </c>
      <c r="E681" s="75">
        <v>1580</v>
      </c>
      <c r="F681" s="69"/>
      <c r="G681" s="69">
        <f t="shared" si="94"/>
        <v>3630000</v>
      </c>
    </row>
    <row r="682" spans="1:7" ht="20.25" outlineLevel="1" x14ac:dyDescent="0.3">
      <c r="A682" s="37">
        <v>2210503</v>
      </c>
      <c r="B682" s="41" t="s">
        <v>321</v>
      </c>
      <c r="C682" s="80">
        <v>102212</v>
      </c>
      <c r="D682" s="69">
        <v>102212</v>
      </c>
      <c r="E682" s="75">
        <v>90212</v>
      </c>
      <c r="F682" s="69"/>
      <c r="G682" s="69">
        <f t="shared" si="94"/>
        <v>102212</v>
      </c>
    </row>
    <row r="683" spans="1:7" ht="20.25" x14ac:dyDescent="0.3">
      <c r="A683" s="37">
        <v>2210801</v>
      </c>
      <c r="B683" s="41" t="s">
        <v>371</v>
      </c>
      <c r="C683" s="80">
        <v>1980000</v>
      </c>
      <c r="D683" s="69">
        <v>1450254</v>
      </c>
      <c r="E683" s="75">
        <v>1169</v>
      </c>
      <c r="F683" s="69"/>
      <c r="G683" s="69">
        <f t="shared" si="94"/>
        <v>1450254</v>
      </c>
    </row>
    <row r="684" spans="1:7" ht="20.25" x14ac:dyDescent="0.3">
      <c r="A684" s="37">
        <v>2210103</v>
      </c>
      <c r="B684" s="41" t="s">
        <v>94</v>
      </c>
      <c r="C684" s="80">
        <v>31944</v>
      </c>
      <c r="D684" s="69">
        <v>31944</v>
      </c>
      <c r="E684" s="75">
        <v>12544</v>
      </c>
      <c r="F684" s="69"/>
      <c r="G684" s="69">
        <f t="shared" si="94"/>
        <v>31944</v>
      </c>
    </row>
    <row r="685" spans="1:7" ht="20.25" outlineLevel="1" x14ac:dyDescent="0.3">
      <c r="A685" s="37">
        <v>2211016</v>
      </c>
      <c r="B685" s="41" t="s">
        <v>326</v>
      </c>
      <c r="C685" s="80">
        <v>251944</v>
      </c>
      <c r="D685" s="69">
        <v>83444</v>
      </c>
      <c r="E685" s="75">
        <v>77944</v>
      </c>
      <c r="F685" s="69">
        <v>-70000</v>
      </c>
      <c r="G685" s="69">
        <f t="shared" si="94"/>
        <v>13444</v>
      </c>
    </row>
    <row r="686" spans="1:7" ht="20.25" outlineLevel="1" x14ac:dyDescent="0.3">
      <c r="A686" s="37">
        <v>2211201</v>
      </c>
      <c r="B686" s="41" t="s">
        <v>193</v>
      </c>
      <c r="C686" s="80"/>
      <c r="D686" s="69">
        <v>0</v>
      </c>
      <c r="E686" s="69"/>
      <c r="F686" s="69"/>
      <c r="G686" s="69">
        <f t="shared" si="94"/>
        <v>0</v>
      </c>
    </row>
    <row r="687" spans="1:7" ht="20.25" outlineLevel="1" x14ac:dyDescent="0.3">
      <c r="A687" s="37">
        <v>2211101</v>
      </c>
      <c r="B687" s="41" t="s">
        <v>373</v>
      </c>
      <c r="C687" s="80">
        <v>730749</v>
      </c>
      <c r="D687" s="69">
        <v>530749</v>
      </c>
      <c r="E687" s="75">
        <v>18719</v>
      </c>
      <c r="F687" s="69"/>
      <c r="G687" s="69">
        <f t="shared" si="94"/>
        <v>530749</v>
      </c>
    </row>
    <row r="688" spans="1:7" ht="20.25" outlineLevel="1" x14ac:dyDescent="0.3">
      <c r="A688" s="37">
        <v>2211103</v>
      </c>
      <c r="B688" s="41" t="s">
        <v>328</v>
      </c>
      <c r="C688" s="80">
        <v>92620</v>
      </c>
      <c r="D688" s="69">
        <v>92620</v>
      </c>
      <c r="E688" s="75">
        <v>28170</v>
      </c>
      <c r="F688" s="71"/>
      <c r="G688" s="69">
        <f t="shared" si="94"/>
        <v>92620</v>
      </c>
    </row>
    <row r="689" spans="1:7" ht="20.25" x14ac:dyDescent="0.3">
      <c r="A689" s="37">
        <v>3111002</v>
      </c>
      <c r="B689" s="41" t="s">
        <v>438</v>
      </c>
      <c r="C689" s="80">
        <v>2000000</v>
      </c>
      <c r="D689" s="69">
        <v>1708500</v>
      </c>
      <c r="E689" s="75">
        <v>0</v>
      </c>
      <c r="F689" s="69"/>
      <c r="G689" s="69">
        <f t="shared" si="94"/>
        <v>1708500</v>
      </c>
    </row>
    <row r="690" spans="1:7" s="50" customFormat="1" ht="20.25" x14ac:dyDescent="0.3">
      <c r="A690" s="36"/>
      <c r="B690" s="43" t="s">
        <v>431</v>
      </c>
      <c r="C690" s="71">
        <f>SUM(C675:C689)</f>
        <v>15585752</v>
      </c>
      <c r="D690" s="71">
        <f t="shared" ref="D690:F690" si="95">SUM(D675:D689)</f>
        <v>12925752</v>
      </c>
      <c r="E690" s="71">
        <f t="shared" si="95"/>
        <v>316101</v>
      </c>
      <c r="F690" s="71">
        <f t="shared" si="95"/>
        <v>-70000</v>
      </c>
      <c r="G690" s="71">
        <f>SUM(G675:G689)</f>
        <v>12855752</v>
      </c>
    </row>
    <row r="691" spans="1:7" ht="20.25" x14ac:dyDescent="0.3">
      <c r="A691" s="37">
        <v>2630201</v>
      </c>
      <c r="B691" s="41" t="s">
        <v>439</v>
      </c>
      <c r="C691" s="80">
        <v>61640000</v>
      </c>
      <c r="D691" s="69">
        <v>98300000</v>
      </c>
      <c r="E691" s="75">
        <v>1100000</v>
      </c>
      <c r="F691" s="69"/>
      <c r="G691" s="69">
        <f t="shared" ref="G691:G696" si="96">D691+F691</f>
        <v>98300000</v>
      </c>
    </row>
    <row r="692" spans="1:7" ht="20.25" x14ac:dyDescent="0.3">
      <c r="A692" s="37">
        <v>3110704</v>
      </c>
      <c r="B692" s="41" t="s">
        <v>440</v>
      </c>
      <c r="C692" s="80">
        <v>2000000</v>
      </c>
      <c r="D692" s="69">
        <v>0</v>
      </c>
      <c r="E692" s="69">
        <v>0</v>
      </c>
      <c r="F692" s="69"/>
      <c r="G692" s="69">
        <f t="shared" si="96"/>
        <v>0</v>
      </c>
    </row>
    <row r="693" spans="1:7" ht="20.25" x14ac:dyDescent="0.3">
      <c r="A693" s="37">
        <v>2220101</v>
      </c>
      <c r="B693" s="41" t="s">
        <v>441</v>
      </c>
      <c r="C693" s="80">
        <v>582596</v>
      </c>
      <c r="D693" s="69">
        <v>282596</v>
      </c>
      <c r="E693" s="75">
        <v>190196</v>
      </c>
      <c r="F693" s="69">
        <v>-190000</v>
      </c>
      <c r="G693" s="69">
        <f t="shared" si="96"/>
        <v>92596</v>
      </c>
    </row>
    <row r="694" spans="1:7" ht="20.25" x14ac:dyDescent="0.3">
      <c r="A694" s="37">
        <v>2220202</v>
      </c>
      <c r="B694" s="41" t="s">
        <v>442</v>
      </c>
      <c r="C694" s="80">
        <v>66550</v>
      </c>
      <c r="D694" s="69">
        <v>66550</v>
      </c>
      <c r="E694" s="75">
        <v>6790</v>
      </c>
      <c r="F694" s="71"/>
      <c r="G694" s="69">
        <f t="shared" si="96"/>
        <v>66550</v>
      </c>
    </row>
    <row r="695" spans="1:7" ht="20.25" x14ac:dyDescent="0.3">
      <c r="A695" s="37">
        <v>2220205</v>
      </c>
      <c r="B695" s="41" t="s">
        <v>239</v>
      </c>
      <c r="C695" s="80">
        <v>66550</v>
      </c>
      <c r="D695" s="69">
        <v>66550</v>
      </c>
      <c r="E695" s="75">
        <v>21250</v>
      </c>
      <c r="F695" s="71"/>
      <c r="G695" s="69">
        <f t="shared" si="96"/>
        <v>66550</v>
      </c>
    </row>
    <row r="696" spans="1:7" ht="20.25" x14ac:dyDescent="0.3">
      <c r="A696" s="37">
        <v>2211399</v>
      </c>
      <c r="B696" s="41" t="s">
        <v>639</v>
      </c>
      <c r="C696" s="80"/>
      <c r="D696" s="69">
        <v>0</v>
      </c>
      <c r="E696" s="75">
        <v>17700</v>
      </c>
      <c r="F696" s="71"/>
      <c r="G696" s="69">
        <f t="shared" si="96"/>
        <v>0</v>
      </c>
    </row>
    <row r="697" spans="1:7" s="50" customFormat="1" ht="20.25" x14ac:dyDescent="0.3">
      <c r="A697" s="36"/>
      <c r="B697" s="43" t="s">
        <v>443</v>
      </c>
      <c r="C697" s="71">
        <f>SUM(C691:C695)</f>
        <v>64355696</v>
      </c>
      <c r="D697" s="71">
        <f t="shared" ref="D697:F697" si="97">SUM(D691:D695)</f>
        <v>98715696</v>
      </c>
      <c r="E697" s="71">
        <f t="shared" si="97"/>
        <v>1318236</v>
      </c>
      <c r="F697" s="71">
        <f t="shared" si="97"/>
        <v>-190000</v>
      </c>
      <c r="G697" s="71">
        <f>SUM(G691:G695)</f>
        <v>98525696</v>
      </c>
    </row>
    <row r="698" spans="1:7" s="50" customFormat="1" ht="20.25" x14ac:dyDescent="0.3">
      <c r="A698" s="36"/>
      <c r="B698" s="43" t="s">
        <v>444</v>
      </c>
      <c r="C698" s="71">
        <f>C697+C690</f>
        <v>79941448</v>
      </c>
      <c r="D698" s="71">
        <f t="shared" ref="D698:F698" si="98">D697+D690</f>
        <v>111641448</v>
      </c>
      <c r="E698" s="71">
        <f t="shared" si="98"/>
        <v>1634337</v>
      </c>
      <c r="F698" s="71">
        <f t="shared" si="98"/>
        <v>-260000</v>
      </c>
      <c r="G698" s="71">
        <f>G697+G690</f>
        <v>111381448</v>
      </c>
    </row>
    <row r="699" spans="1:7" s="50" customFormat="1" ht="20.25" x14ac:dyDescent="0.3">
      <c r="A699" s="36"/>
      <c r="B699" s="43" t="s">
        <v>445</v>
      </c>
      <c r="C699" s="71">
        <f>C698+C673</f>
        <v>128384245</v>
      </c>
      <c r="D699" s="71">
        <f t="shared" ref="D699:F699" si="99">D698+D673</f>
        <v>160084245</v>
      </c>
      <c r="E699" s="71">
        <f t="shared" si="99"/>
        <v>2737191</v>
      </c>
      <c r="F699" s="71">
        <f t="shared" si="99"/>
        <v>-260000</v>
      </c>
      <c r="G699" s="71">
        <f>G698+G673</f>
        <v>159824245</v>
      </c>
    </row>
    <row r="700" spans="1:7" s="50" customFormat="1" ht="20.25" x14ac:dyDescent="0.3">
      <c r="A700" s="36"/>
      <c r="B700" s="43" t="s">
        <v>605</v>
      </c>
      <c r="C700" s="71"/>
      <c r="D700" s="71"/>
      <c r="E700" s="69"/>
      <c r="F700" s="69"/>
      <c r="G700" s="69">
        <f>D700+F700</f>
        <v>0</v>
      </c>
    </row>
    <row r="701" spans="1:7" ht="20.25" x14ac:dyDescent="0.3">
      <c r="A701" s="37">
        <v>2211399</v>
      </c>
      <c r="B701" s="41" t="s">
        <v>446</v>
      </c>
      <c r="C701" s="80">
        <v>7500000</v>
      </c>
      <c r="D701" s="69">
        <v>4500000</v>
      </c>
      <c r="E701" s="75">
        <v>1700000</v>
      </c>
      <c r="F701" s="71">
        <v>-1700000</v>
      </c>
      <c r="G701" s="69">
        <f>D701+F701</f>
        <v>2800000</v>
      </c>
    </row>
    <row r="702" spans="1:7" ht="20.25" x14ac:dyDescent="0.3">
      <c r="A702" s="37">
        <v>2640499</v>
      </c>
      <c r="B702" s="41" t="s">
        <v>447</v>
      </c>
      <c r="C702" s="80">
        <v>5000000</v>
      </c>
      <c r="D702" s="69">
        <v>0</v>
      </c>
      <c r="E702" s="71">
        <v>0</v>
      </c>
      <c r="F702" s="71"/>
      <c r="G702" s="69">
        <f>D702+F702</f>
        <v>0</v>
      </c>
    </row>
    <row r="703" spans="1:7" s="50" customFormat="1" ht="20.25" x14ac:dyDescent="0.3">
      <c r="A703" s="36"/>
      <c r="B703" s="43" t="s">
        <v>448</v>
      </c>
      <c r="C703" s="71">
        <f>SUM(C701:C702)</f>
        <v>12500000</v>
      </c>
      <c r="D703" s="71">
        <f t="shared" ref="D703:F703" si="100">SUM(D701:D702)</f>
        <v>4500000</v>
      </c>
      <c r="E703" s="71">
        <f t="shared" si="100"/>
        <v>1700000</v>
      </c>
      <c r="F703" s="71">
        <f t="shared" si="100"/>
        <v>-1700000</v>
      </c>
      <c r="G703" s="71">
        <f>SUM(G701:G702)</f>
        <v>2800000</v>
      </c>
    </row>
    <row r="704" spans="1:7" s="50" customFormat="1" ht="20.25" x14ac:dyDescent="0.3">
      <c r="A704" s="36"/>
      <c r="B704" s="43" t="s">
        <v>449</v>
      </c>
      <c r="C704" s="74"/>
      <c r="D704" s="69"/>
      <c r="E704" s="69"/>
      <c r="F704" s="69"/>
      <c r="G704" s="69">
        <f t="shared" ref="G704:G715" si="101">D704+F704</f>
        <v>0</v>
      </c>
    </row>
    <row r="705" spans="1:7" ht="20.25" x14ac:dyDescent="0.3">
      <c r="A705" s="36" t="s">
        <v>592</v>
      </c>
      <c r="B705" s="41"/>
      <c r="C705" s="80"/>
      <c r="D705" s="69"/>
      <c r="E705" s="69"/>
      <c r="F705" s="69"/>
      <c r="G705" s="69">
        <f t="shared" si="101"/>
        <v>0</v>
      </c>
    </row>
    <row r="706" spans="1:7" ht="20.25" x14ac:dyDescent="0.3">
      <c r="A706" s="37">
        <v>3110602</v>
      </c>
      <c r="B706" s="41" t="s">
        <v>450</v>
      </c>
      <c r="C706" s="80">
        <v>255361471</v>
      </c>
      <c r="D706" s="69">
        <v>234462000</v>
      </c>
      <c r="E706" s="75">
        <v>2368823</v>
      </c>
      <c r="F706" s="69">
        <v>-2300000</v>
      </c>
      <c r="G706" s="69">
        <f t="shared" si="101"/>
        <v>232162000</v>
      </c>
    </row>
    <row r="707" spans="1:7" ht="20.25" x14ac:dyDescent="0.3">
      <c r="A707" s="37">
        <v>3110602</v>
      </c>
      <c r="B707" s="41" t="s">
        <v>451</v>
      </c>
      <c r="C707" s="80">
        <v>59000000</v>
      </c>
      <c r="D707" s="69">
        <v>26040000</v>
      </c>
      <c r="E707" s="71">
        <v>0</v>
      </c>
      <c r="F707" s="71"/>
      <c r="G707" s="69">
        <f t="shared" si="101"/>
        <v>26040000</v>
      </c>
    </row>
    <row r="708" spans="1:7" ht="20.25" x14ac:dyDescent="0.3">
      <c r="A708" s="37">
        <v>3110602</v>
      </c>
      <c r="B708" s="41" t="s">
        <v>452</v>
      </c>
      <c r="C708" s="80">
        <v>14000000</v>
      </c>
      <c r="D708" s="69">
        <v>6559471</v>
      </c>
      <c r="E708" s="69">
        <v>0</v>
      </c>
      <c r="F708" s="69"/>
      <c r="G708" s="69">
        <f t="shared" si="101"/>
        <v>6559471</v>
      </c>
    </row>
    <row r="709" spans="1:7" s="50" customFormat="1" ht="20.25" x14ac:dyDescent="0.3">
      <c r="A709" s="36"/>
      <c r="B709" s="43" t="s">
        <v>453</v>
      </c>
      <c r="C709" s="71">
        <f>SUM(C706:C708)</f>
        <v>328361471</v>
      </c>
      <c r="D709" s="71">
        <f t="shared" ref="D709:F709" si="102">SUM(D706:D708)</f>
        <v>267061471</v>
      </c>
      <c r="E709" s="71">
        <f t="shared" si="102"/>
        <v>2368823</v>
      </c>
      <c r="F709" s="71">
        <f t="shared" si="102"/>
        <v>-2300000</v>
      </c>
      <c r="G709" s="69">
        <f t="shared" si="101"/>
        <v>264761471</v>
      </c>
    </row>
    <row r="710" spans="1:7" ht="20.25" x14ac:dyDescent="0.3">
      <c r="A710" s="36" t="s">
        <v>593</v>
      </c>
      <c r="B710" s="41"/>
      <c r="C710" s="80"/>
      <c r="D710" s="69">
        <v>0</v>
      </c>
      <c r="E710" s="69"/>
      <c r="F710" s="69"/>
      <c r="G710" s="69">
        <f t="shared" si="101"/>
        <v>0</v>
      </c>
    </row>
    <row r="711" spans="1:7" ht="20.25" x14ac:dyDescent="0.3">
      <c r="A711" s="37">
        <v>3110604</v>
      </c>
      <c r="B711" s="41" t="s">
        <v>454</v>
      </c>
      <c r="C711" s="80">
        <v>4500000</v>
      </c>
      <c r="D711" s="69">
        <v>4500000</v>
      </c>
      <c r="E711" s="75">
        <v>241247</v>
      </c>
      <c r="F711" s="69">
        <v>-241000</v>
      </c>
      <c r="G711" s="69">
        <f t="shared" si="101"/>
        <v>4259000</v>
      </c>
    </row>
    <row r="712" spans="1:7" ht="20.25" x14ac:dyDescent="0.3">
      <c r="A712" s="37">
        <v>3110599</v>
      </c>
      <c r="B712" s="41" t="s">
        <v>455</v>
      </c>
      <c r="C712" s="80">
        <v>2000000</v>
      </c>
      <c r="D712" s="69">
        <v>1000000</v>
      </c>
      <c r="E712" s="75">
        <v>-50000</v>
      </c>
      <c r="F712" s="69">
        <v>50000</v>
      </c>
      <c r="G712" s="69">
        <f t="shared" si="101"/>
        <v>1050000</v>
      </c>
    </row>
    <row r="713" spans="1:7" ht="20.25" x14ac:dyDescent="0.3">
      <c r="A713" s="37">
        <v>3111305</v>
      </c>
      <c r="B713" s="41" t="s">
        <v>456</v>
      </c>
      <c r="C713" s="80">
        <v>7000000</v>
      </c>
      <c r="D713" s="69">
        <v>5000000</v>
      </c>
      <c r="E713" s="75">
        <v>-665666</v>
      </c>
      <c r="F713" s="69">
        <v>700000</v>
      </c>
      <c r="G713" s="69">
        <f t="shared" si="101"/>
        <v>5700000</v>
      </c>
    </row>
    <row r="714" spans="1:7" ht="20.25" x14ac:dyDescent="0.3">
      <c r="A714" s="37">
        <v>3111305</v>
      </c>
      <c r="B714" s="41" t="s">
        <v>457</v>
      </c>
      <c r="C714" s="80">
        <v>4000000</v>
      </c>
      <c r="D714" s="69">
        <v>2000000</v>
      </c>
      <c r="E714" s="71">
        <v>0</v>
      </c>
      <c r="F714" s="71"/>
      <c r="G714" s="69">
        <f t="shared" si="101"/>
        <v>2000000</v>
      </c>
    </row>
    <row r="715" spans="1:7" ht="20.25" x14ac:dyDescent="0.3">
      <c r="A715" s="37">
        <v>3111305</v>
      </c>
      <c r="B715" s="41" t="s">
        <v>458</v>
      </c>
      <c r="C715" s="80">
        <v>2200000</v>
      </c>
      <c r="D715" s="69">
        <v>200000</v>
      </c>
      <c r="E715" s="71">
        <v>0</v>
      </c>
      <c r="F715" s="71"/>
      <c r="G715" s="69">
        <f t="shared" si="101"/>
        <v>200000</v>
      </c>
    </row>
    <row r="716" spans="1:7" s="50" customFormat="1" ht="20.25" x14ac:dyDescent="0.3">
      <c r="A716" s="36"/>
      <c r="B716" s="43" t="s">
        <v>459</v>
      </c>
      <c r="C716" s="71">
        <f>SUM(C711:C715)</f>
        <v>19700000</v>
      </c>
      <c r="D716" s="71">
        <f t="shared" ref="D716:F716" si="103">SUM(D711:D715)</f>
        <v>12700000</v>
      </c>
      <c r="E716" s="71">
        <f t="shared" si="103"/>
        <v>-474419</v>
      </c>
      <c r="F716" s="71">
        <f t="shared" si="103"/>
        <v>509000</v>
      </c>
      <c r="G716" s="71">
        <f>SUM(G711:G715)</f>
        <v>13209000</v>
      </c>
    </row>
    <row r="717" spans="1:7" s="50" customFormat="1" ht="20.25" x14ac:dyDescent="0.3">
      <c r="A717" s="36"/>
      <c r="B717" s="43" t="s">
        <v>460</v>
      </c>
      <c r="C717" s="71">
        <f>C716+C709+C703</f>
        <v>360561471</v>
      </c>
      <c r="D717" s="71">
        <f t="shared" ref="D717:F717" si="104">D716+D709+D703</f>
        <v>284261471</v>
      </c>
      <c r="E717" s="71">
        <f t="shared" si="104"/>
        <v>3594404</v>
      </c>
      <c r="F717" s="71">
        <f t="shared" si="104"/>
        <v>-3491000</v>
      </c>
      <c r="G717" s="71">
        <f>G716+G709+G703</f>
        <v>280770471</v>
      </c>
    </row>
    <row r="718" spans="1:7" s="50" customFormat="1" ht="20.25" x14ac:dyDescent="0.3">
      <c r="A718" s="36"/>
      <c r="B718" s="43" t="s">
        <v>352</v>
      </c>
      <c r="C718" s="71">
        <f>C717+C699</f>
        <v>488945716</v>
      </c>
      <c r="D718" s="71">
        <f t="shared" ref="D718:F718" si="105">D717+D699</f>
        <v>444345716</v>
      </c>
      <c r="E718" s="71">
        <f t="shared" si="105"/>
        <v>6331595</v>
      </c>
      <c r="F718" s="71">
        <f t="shared" si="105"/>
        <v>-3751000</v>
      </c>
      <c r="G718" s="71">
        <f>G717+G699</f>
        <v>440594716</v>
      </c>
    </row>
    <row r="719" spans="1:7" ht="20.25" x14ac:dyDescent="0.3">
      <c r="A719" s="37"/>
      <c r="B719" s="41"/>
      <c r="C719" s="80"/>
      <c r="D719" s="69"/>
      <c r="E719" s="69"/>
      <c r="F719" s="69"/>
      <c r="G719" s="69">
        <f t="shared" ref="G719:G727" si="106">D719+F719</f>
        <v>0</v>
      </c>
    </row>
    <row r="720" spans="1:7" ht="20.25" x14ac:dyDescent="0.3">
      <c r="A720" s="36" t="s">
        <v>461</v>
      </c>
      <c r="B720" s="41"/>
      <c r="C720" s="68"/>
      <c r="D720" s="69"/>
      <c r="E720" s="71"/>
      <c r="F720" s="71"/>
      <c r="G720" s="69">
        <f t="shared" si="106"/>
        <v>0</v>
      </c>
    </row>
    <row r="721" spans="1:7" s="50" customFormat="1" ht="20.25" x14ac:dyDescent="0.3">
      <c r="A721" s="36" t="s">
        <v>308</v>
      </c>
      <c r="B721" s="43"/>
      <c r="C721" s="72"/>
      <c r="D721" s="69">
        <v>0</v>
      </c>
      <c r="E721" s="69"/>
      <c r="F721" s="69"/>
      <c r="G721" s="69">
        <f t="shared" si="106"/>
        <v>0</v>
      </c>
    </row>
    <row r="722" spans="1:7" ht="20.25" x14ac:dyDescent="0.3">
      <c r="A722" s="37">
        <v>2110101</v>
      </c>
      <c r="B722" s="41" t="s">
        <v>142</v>
      </c>
      <c r="C722" s="68">
        <v>261779204.09</v>
      </c>
      <c r="D722" s="69">
        <v>341779204.09000003</v>
      </c>
      <c r="E722" s="75">
        <v>30016</v>
      </c>
      <c r="F722" s="69"/>
      <c r="G722" s="69">
        <f t="shared" si="106"/>
        <v>341779204.09000003</v>
      </c>
    </row>
    <row r="723" spans="1:7" ht="20.25" x14ac:dyDescent="0.3">
      <c r="A723" s="37">
        <v>2120101</v>
      </c>
      <c r="B723" s="41" t="s">
        <v>88</v>
      </c>
      <c r="C723" s="68">
        <v>5518224.0499999998</v>
      </c>
      <c r="D723" s="69">
        <v>5518224.0999999996</v>
      </c>
      <c r="E723" s="75">
        <v>29135</v>
      </c>
      <c r="F723" s="69"/>
      <c r="G723" s="69">
        <f t="shared" si="106"/>
        <v>5518224.0999999996</v>
      </c>
    </row>
    <row r="724" spans="1:7" ht="20.25" x14ac:dyDescent="0.3">
      <c r="A724" s="37">
        <v>2110301</v>
      </c>
      <c r="B724" s="41" t="s">
        <v>143</v>
      </c>
      <c r="C724" s="68">
        <v>32734660.41</v>
      </c>
      <c r="D724" s="69">
        <v>59734660.779999994</v>
      </c>
      <c r="E724" s="75">
        <v>23944</v>
      </c>
      <c r="F724" s="69"/>
      <c r="G724" s="69">
        <f t="shared" si="106"/>
        <v>59734660.779999994</v>
      </c>
    </row>
    <row r="725" spans="1:7" ht="20.25" x14ac:dyDescent="0.3">
      <c r="A725" s="37">
        <v>2110303</v>
      </c>
      <c r="B725" s="41" t="s">
        <v>462</v>
      </c>
      <c r="C725" s="68">
        <v>835590.82</v>
      </c>
      <c r="D725" s="69">
        <v>835590.82</v>
      </c>
      <c r="E725" s="75">
        <v>707237</v>
      </c>
      <c r="F725" s="69"/>
      <c r="G725" s="69">
        <f t="shared" si="106"/>
        <v>835590.82</v>
      </c>
    </row>
    <row r="726" spans="1:7" ht="20.25" x14ac:dyDescent="0.3">
      <c r="A726" s="37">
        <v>2110320</v>
      </c>
      <c r="B726" s="41" t="s">
        <v>463</v>
      </c>
      <c r="C726" s="68">
        <v>15442360.34</v>
      </c>
      <c r="D726" s="69">
        <v>15442360.34</v>
      </c>
      <c r="E726" s="75">
        <v>1980696</v>
      </c>
      <c r="F726" s="71"/>
      <c r="G726" s="69">
        <f t="shared" si="106"/>
        <v>15442360.34</v>
      </c>
    </row>
    <row r="727" spans="1:7" ht="20.25" x14ac:dyDescent="0.3">
      <c r="A727" s="37">
        <v>2110314</v>
      </c>
      <c r="B727" s="41" t="s">
        <v>144</v>
      </c>
      <c r="C727" s="68">
        <v>15110111.24</v>
      </c>
      <c r="D727" s="69">
        <v>40110111.240000002</v>
      </c>
      <c r="E727" s="75">
        <v>110776</v>
      </c>
      <c r="F727" s="69"/>
      <c r="G727" s="69">
        <f t="shared" si="106"/>
        <v>40110111.240000002</v>
      </c>
    </row>
    <row r="728" spans="1:7" s="50" customFormat="1" ht="20.25" x14ac:dyDescent="0.3">
      <c r="A728" s="36"/>
      <c r="B728" s="43" t="s">
        <v>313</v>
      </c>
      <c r="C728" s="71">
        <f>SUM(C722:C727)</f>
        <v>331420150.94999999</v>
      </c>
      <c r="D728" s="71">
        <f t="shared" ref="D728:F728" si="107">SUM(D722:D727)</f>
        <v>463420151.37</v>
      </c>
      <c r="E728" s="71">
        <f t="shared" si="107"/>
        <v>2881804</v>
      </c>
      <c r="F728" s="71">
        <f t="shared" si="107"/>
        <v>0</v>
      </c>
      <c r="G728" s="71">
        <f>SUM(G722:G727)</f>
        <v>463420151.37</v>
      </c>
    </row>
    <row r="729" spans="1:7" ht="20.25" x14ac:dyDescent="0.3">
      <c r="A729" s="36" t="s">
        <v>314</v>
      </c>
      <c r="B729" s="41"/>
      <c r="C729" s="68"/>
      <c r="D729" s="69">
        <v>0</v>
      </c>
      <c r="E729" s="69"/>
      <c r="F729" s="69"/>
      <c r="G729" s="69">
        <f t="shared" ref="G729:G745" si="108">D729+F729</f>
        <v>0</v>
      </c>
    </row>
    <row r="730" spans="1:7" ht="20.25" x14ac:dyDescent="0.3">
      <c r="A730" s="37">
        <v>2210101</v>
      </c>
      <c r="B730" s="41" t="s">
        <v>272</v>
      </c>
      <c r="C730" s="68">
        <v>48400</v>
      </c>
      <c r="D730" s="69">
        <v>48400</v>
      </c>
      <c r="E730" s="75">
        <v>48400</v>
      </c>
      <c r="F730" s="69"/>
      <c r="G730" s="69">
        <f t="shared" si="108"/>
        <v>48400</v>
      </c>
    </row>
    <row r="731" spans="1:7" ht="20.25" x14ac:dyDescent="0.3">
      <c r="A731" s="37">
        <v>2210102</v>
      </c>
      <c r="B731" s="41" t="s">
        <v>464</v>
      </c>
      <c r="C731" s="68">
        <v>24200</v>
      </c>
      <c r="D731" s="69">
        <v>24200</v>
      </c>
      <c r="E731" s="75">
        <v>24200</v>
      </c>
      <c r="F731" s="69"/>
      <c r="G731" s="69">
        <f t="shared" si="108"/>
        <v>24200</v>
      </c>
    </row>
    <row r="732" spans="1:7" ht="20.25" x14ac:dyDescent="0.3">
      <c r="A732" s="37">
        <v>2210301</v>
      </c>
      <c r="B732" s="41" t="s">
        <v>465</v>
      </c>
      <c r="C732" s="68">
        <v>2057000</v>
      </c>
      <c r="D732" s="69">
        <v>1657000</v>
      </c>
      <c r="E732" s="75">
        <v>459196</v>
      </c>
      <c r="F732" s="69"/>
      <c r="G732" s="69">
        <f t="shared" si="108"/>
        <v>1657000</v>
      </c>
    </row>
    <row r="733" spans="1:7" ht="20.25" x14ac:dyDescent="0.3">
      <c r="A733" s="37">
        <v>2210302</v>
      </c>
      <c r="B733" s="41" t="s">
        <v>366</v>
      </c>
      <c r="C733" s="68">
        <v>770000</v>
      </c>
      <c r="D733" s="69">
        <v>711900</v>
      </c>
      <c r="E733" s="75">
        <v>0</v>
      </c>
      <c r="F733" s="69"/>
      <c r="G733" s="69">
        <f t="shared" si="108"/>
        <v>711900</v>
      </c>
    </row>
    <row r="734" spans="1:7" ht="20.25" x14ac:dyDescent="0.3">
      <c r="A734" s="37">
        <v>2210203</v>
      </c>
      <c r="B734" s="41" t="s">
        <v>317</v>
      </c>
      <c r="C734" s="68">
        <v>12109</v>
      </c>
      <c r="D734" s="69">
        <v>12109</v>
      </c>
      <c r="E734" s="75">
        <v>5659</v>
      </c>
      <c r="F734" s="69"/>
      <c r="G734" s="69">
        <f t="shared" si="108"/>
        <v>12109</v>
      </c>
    </row>
    <row r="735" spans="1:7" ht="20.25" x14ac:dyDescent="0.3">
      <c r="A735" s="37">
        <v>2210503</v>
      </c>
      <c r="B735" s="41" t="s">
        <v>321</v>
      </c>
      <c r="C735" s="68">
        <v>62030</v>
      </c>
      <c r="D735" s="69">
        <v>32030</v>
      </c>
      <c r="E735" s="75">
        <v>32030</v>
      </c>
      <c r="F735" s="69"/>
      <c r="G735" s="69">
        <f t="shared" si="108"/>
        <v>32030</v>
      </c>
    </row>
    <row r="736" spans="1:7" ht="20.25" x14ac:dyDescent="0.3">
      <c r="A736" s="37">
        <v>2211399</v>
      </c>
      <c r="B736" s="41" t="s">
        <v>435</v>
      </c>
      <c r="C736" s="68">
        <v>4424110</v>
      </c>
      <c r="D736" s="69">
        <v>2424110</v>
      </c>
      <c r="E736" s="75">
        <v>11640</v>
      </c>
      <c r="F736" s="69"/>
      <c r="G736" s="69">
        <f t="shared" si="108"/>
        <v>2424110</v>
      </c>
    </row>
    <row r="737" spans="1:7" ht="20.25" x14ac:dyDescent="0.3">
      <c r="A737" s="37">
        <v>2210801</v>
      </c>
      <c r="B737" s="41" t="s">
        <v>371</v>
      </c>
      <c r="C737" s="68">
        <v>660000</v>
      </c>
      <c r="D737" s="69">
        <v>660000</v>
      </c>
      <c r="E737" s="75">
        <v>10</v>
      </c>
      <c r="F737" s="69"/>
      <c r="G737" s="69">
        <f t="shared" si="108"/>
        <v>660000</v>
      </c>
    </row>
    <row r="738" spans="1:7" ht="20.25" x14ac:dyDescent="0.3">
      <c r="A738" s="37">
        <v>2210802</v>
      </c>
      <c r="B738" s="41" t="s">
        <v>466</v>
      </c>
      <c r="C738" s="68">
        <v>1023500</v>
      </c>
      <c r="D738" s="69">
        <v>2352749</v>
      </c>
      <c r="E738" s="75">
        <v>167899</v>
      </c>
      <c r="F738" s="69"/>
      <c r="G738" s="69">
        <f t="shared" si="108"/>
        <v>2352749</v>
      </c>
    </row>
    <row r="739" spans="1:7" ht="20.25" x14ac:dyDescent="0.3">
      <c r="A739" s="37">
        <v>2210103</v>
      </c>
      <c r="B739" s="41" t="s">
        <v>94</v>
      </c>
      <c r="C739" s="68">
        <v>36300</v>
      </c>
      <c r="D739" s="69">
        <v>36300</v>
      </c>
      <c r="E739" s="75">
        <v>34200</v>
      </c>
      <c r="F739" s="69"/>
      <c r="G739" s="69">
        <f t="shared" si="108"/>
        <v>36300</v>
      </c>
    </row>
    <row r="740" spans="1:7" ht="20.25" x14ac:dyDescent="0.3">
      <c r="A740" s="37">
        <v>2211101</v>
      </c>
      <c r="B740" s="41" t="s">
        <v>373</v>
      </c>
      <c r="C740" s="68">
        <v>605000</v>
      </c>
      <c r="D740" s="69">
        <v>1635000</v>
      </c>
      <c r="E740" s="75">
        <v>-364535</v>
      </c>
      <c r="F740" s="69">
        <v>364535</v>
      </c>
      <c r="G740" s="69">
        <f t="shared" si="108"/>
        <v>1999535</v>
      </c>
    </row>
    <row r="741" spans="1:7" ht="20.25" x14ac:dyDescent="0.3">
      <c r="A741" s="37"/>
      <c r="B741" s="41" t="s">
        <v>467</v>
      </c>
      <c r="C741" s="68"/>
      <c r="D741" s="69">
        <v>0</v>
      </c>
      <c r="E741" s="69"/>
      <c r="F741" s="69"/>
      <c r="G741" s="69">
        <f t="shared" si="108"/>
        <v>0</v>
      </c>
    </row>
    <row r="742" spans="1:7" ht="20.25" x14ac:dyDescent="0.3">
      <c r="A742" s="37">
        <v>2211103</v>
      </c>
      <c r="B742" s="41" t="s">
        <v>328</v>
      </c>
      <c r="C742" s="68">
        <v>72600</v>
      </c>
      <c r="D742" s="69">
        <v>72600</v>
      </c>
      <c r="E742" s="75">
        <v>54870</v>
      </c>
      <c r="F742" s="69"/>
      <c r="G742" s="69">
        <f t="shared" si="108"/>
        <v>72600</v>
      </c>
    </row>
    <row r="743" spans="1:7" ht="20.25" x14ac:dyDescent="0.3">
      <c r="A743" s="37">
        <v>2210602</v>
      </c>
      <c r="B743" s="41" t="s">
        <v>468</v>
      </c>
      <c r="C743" s="68">
        <v>385000</v>
      </c>
      <c r="D743" s="69">
        <v>532000</v>
      </c>
      <c r="E743" s="75">
        <v>224000</v>
      </c>
      <c r="F743" s="69"/>
      <c r="G743" s="69">
        <f t="shared" si="108"/>
        <v>532000</v>
      </c>
    </row>
    <row r="744" spans="1:7" ht="20.25" x14ac:dyDescent="0.3">
      <c r="A744" s="37">
        <v>2211301</v>
      </c>
      <c r="B744" s="41" t="s">
        <v>279</v>
      </c>
      <c r="C744" s="68">
        <v>18150</v>
      </c>
      <c r="D744" s="69">
        <v>0</v>
      </c>
      <c r="E744" s="71">
        <v>0</v>
      </c>
      <c r="F744" s="71"/>
      <c r="G744" s="69">
        <f t="shared" si="108"/>
        <v>0</v>
      </c>
    </row>
    <row r="745" spans="1:7" ht="20.25" x14ac:dyDescent="0.3">
      <c r="A745" s="37">
        <v>2220202</v>
      </c>
      <c r="B745" s="41" t="s">
        <v>442</v>
      </c>
      <c r="C745" s="68">
        <v>60500</v>
      </c>
      <c r="D745" s="69">
        <v>60500</v>
      </c>
      <c r="E745" s="75">
        <v>60500</v>
      </c>
      <c r="F745" s="71"/>
      <c r="G745" s="69">
        <f t="shared" si="108"/>
        <v>60500</v>
      </c>
    </row>
    <row r="746" spans="1:7" s="50" customFormat="1" ht="20.25" x14ac:dyDescent="0.3">
      <c r="A746" s="36"/>
      <c r="B746" s="43" t="s">
        <v>469</v>
      </c>
      <c r="C746" s="71">
        <f>SUM(C730:C745)</f>
        <v>10258899</v>
      </c>
      <c r="D746" s="71">
        <f t="shared" ref="D746:F746" si="109">SUM(D730:D745)</f>
        <v>10258898</v>
      </c>
      <c r="E746" s="71">
        <f t="shared" si="109"/>
        <v>758069</v>
      </c>
      <c r="F746" s="71">
        <f t="shared" si="109"/>
        <v>364535</v>
      </c>
      <c r="G746" s="71">
        <f>SUM(G730:G745)</f>
        <v>10623433</v>
      </c>
    </row>
    <row r="747" spans="1:7" s="50" customFormat="1" ht="20.25" x14ac:dyDescent="0.3">
      <c r="A747" s="36"/>
      <c r="B747" s="43" t="s">
        <v>214</v>
      </c>
      <c r="C747" s="72"/>
      <c r="D747" s="69">
        <v>0</v>
      </c>
      <c r="E747" s="71"/>
      <c r="F747" s="71"/>
      <c r="G747" s="69">
        <f t="shared" ref="G747:G754" si="110">D747+F747</f>
        <v>0</v>
      </c>
    </row>
    <row r="748" spans="1:7" s="50" customFormat="1" ht="20.25" x14ac:dyDescent="0.3">
      <c r="A748" s="36" t="s">
        <v>470</v>
      </c>
      <c r="B748" s="43"/>
      <c r="C748" s="72"/>
      <c r="D748" s="69">
        <v>0</v>
      </c>
      <c r="E748" s="69"/>
      <c r="F748" s="69"/>
      <c r="G748" s="69">
        <f t="shared" si="110"/>
        <v>0</v>
      </c>
    </row>
    <row r="749" spans="1:7" s="50" customFormat="1" ht="20.25" x14ac:dyDescent="0.3">
      <c r="A749" s="36"/>
      <c r="B749" s="43" t="s">
        <v>471</v>
      </c>
      <c r="C749" s="72"/>
      <c r="D749" s="69">
        <v>0</v>
      </c>
      <c r="E749" s="69"/>
      <c r="F749" s="69"/>
      <c r="G749" s="69">
        <f t="shared" si="110"/>
        <v>0</v>
      </c>
    </row>
    <row r="750" spans="1:7" ht="20.25" x14ac:dyDescent="0.3">
      <c r="A750" s="37">
        <v>2211399</v>
      </c>
      <c r="B750" s="41" t="s">
        <v>472</v>
      </c>
      <c r="C750" s="68">
        <v>2496900</v>
      </c>
      <c r="D750" s="69">
        <v>1496900</v>
      </c>
      <c r="E750" s="75">
        <v>0</v>
      </c>
      <c r="F750" s="69"/>
      <c r="G750" s="69">
        <f t="shared" si="110"/>
        <v>1496900</v>
      </c>
    </row>
    <row r="751" spans="1:7" ht="20.25" x14ac:dyDescent="0.3">
      <c r="A751" s="37">
        <v>2640101</v>
      </c>
      <c r="B751" s="41" t="s">
        <v>473</v>
      </c>
      <c r="C751" s="68">
        <v>42210000</v>
      </c>
      <c r="D751" s="69">
        <v>49710000</v>
      </c>
      <c r="E751" s="75">
        <v>4375056</v>
      </c>
      <c r="F751" s="69"/>
      <c r="G751" s="69">
        <f t="shared" si="110"/>
        <v>49710000</v>
      </c>
    </row>
    <row r="752" spans="1:7" ht="20.25" x14ac:dyDescent="0.3">
      <c r="A752" s="37">
        <v>2630101</v>
      </c>
      <c r="B752" s="41" t="s">
        <v>474</v>
      </c>
      <c r="C752" s="68">
        <v>30000000</v>
      </c>
      <c r="D752" s="69">
        <v>30000000</v>
      </c>
      <c r="E752" s="75">
        <v>0</v>
      </c>
      <c r="F752" s="69"/>
      <c r="G752" s="69">
        <f t="shared" si="110"/>
        <v>30000000</v>
      </c>
    </row>
    <row r="753" spans="1:7" ht="20.25" x14ac:dyDescent="0.3">
      <c r="A753" s="37">
        <v>2640499</v>
      </c>
      <c r="B753" s="41" t="s">
        <v>598</v>
      </c>
      <c r="C753" s="68"/>
      <c r="D753" s="69">
        <v>3000000</v>
      </c>
      <c r="E753" s="75">
        <v>-10000</v>
      </c>
      <c r="F753" s="69">
        <v>10000</v>
      </c>
      <c r="G753" s="69">
        <f t="shared" si="110"/>
        <v>3010000</v>
      </c>
    </row>
    <row r="754" spans="1:7" ht="20.25" x14ac:dyDescent="0.3">
      <c r="A754" s="37">
        <v>2640499</v>
      </c>
      <c r="B754" s="41" t="s">
        <v>475</v>
      </c>
      <c r="C754" s="68">
        <v>47875000</v>
      </c>
      <c r="D754" s="69">
        <v>77875000</v>
      </c>
      <c r="E754" s="69">
        <v>29885000</v>
      </c>
      <c r="F754" s="71"/>
      <c r="G754" s="69">
        <f t="shared" si="110"/>
        <v>77875000</v>
      </c>
    </row>
    <row r="755" spans="1:7" s="50" customFormat="1" ht="20.25" x14ac:dyDescent="0.3">
      <c r="A755" s="36"/>
      <c r="B755" s="43" t="s">
        <v>476</v>
      </c>
      <c r="C755" s="71">
        <f>SUM(C750:C754)</f>
        <v>122581900</v>
      </c>
      <c r="D755" s="71">
        <f t="shared" ref="D755:F755" si="111">SUM(D750:D754)</f>
        <v>162081900</v>
      </c>
      <c r="E755" s="71">
        <f t="shared" si="111"/>
        <v>34250056</v>
      </c>
      <c r="F755" s="71">
        <f t="shared" si="111"/>
        <v>10000</v>
      </c>
      <c r="G755" s="71">
        <f>SUM(G750:G754)</f>
        <v>162091900</v>
      </c>
    </row>
    <row r="756" spans="1:7" s="50" customFormat="1" ht="20.25" x14ac:dyDescent="0.3">
      <c r="A756" s="36"/>
      <c r="B756" s="43" t="s">
        <v>477</v>
      </c>
      <c r="C756" s="71">
        <f>C755+C746</f>
        <v>132840799</v>
      </c>
      <c r="D756" s="71">
        <f t="shared" ref="D756:F756" si="112">D755+D746</f>
        <v>172340798</v>
      </c>
      <c r="E756" s="71">
        <f t="shared" si="112"/>
        <v>35008125</v>
      </c>
      <c r="F756" s="71">
        <f t="shared" si="112"/>
        <v>374535</v>
      </c>
      <c r="G756" s="71">
        <f>G755+G746</f>
        <v>172715333</v>
      </c>
    </row>
    <row r="757" spans="1:7" s="50" customFormat="1" ht="20.25" x14ac:dyDescent="0.3">
      <c r="A757" s="36"/>
      <c r="B757" s="43" t="s">
        <v>478</v>
      </c>
      <c r="C757" s="71">
        <f>C756+C728</f>
        <v>464260949.94999999</v>
      </c>
      <c r="D757" s="71">
        <f t="shared" ref="D757:F757" si="113">D756+D728</f>
        <v>635760949.37</v>
      </c>
      <c r="E757" s="71">
        <f t="shared" si="113"/>
        <v>37889929</v>
      </c>
      <c r="F757" s="71">
        <f t="shared" si="113"/>
        <v>374535</v>
      </c>
      <c r="G757" s="71">
        <f>G756+G728</f>
        <v>636135484.37</v>
      </c>
    </row>
    <row r="758" spans="1:7" ht="20.25" x14ac:dyDescent="0.3">
      <c r="A758" s="36" t="s">
        <v>345</v>
      </c>
      <c r="B758" s="41"/>
      <c r="C758" s="68"/>
      <c r="D758" s="69">
        <v>0</v>
      </c>
      <c r="E758" s="69"/>
      <c r="F758" s="69"/>
      <c r="G758" s="69">
        <f t="shared" ref="G758:G765" si="114">D758+F758</f>
        <v>0</v>
      </c>
    </row>
    <row r="759" spans="1:7" ht="20.25" x14ac:dyDescent="0.3">
      <c r="A759" s="36" t="s">
        <v>479</v>
      </c>
      <c r="B759" s="41"/>
      <c r="C759" s="68"/>
      <c r="D759" s="69">
        <v>0</v>
      </c>
      <c r="E759" s="69"/>
      <c r="F759" s="69"/>
      <c r="G759" s="69">
        <f t="shared" si="114"/>
        <v>0</v>
      </c>
    </row>
    <row r="760" spans="1:7" ht="20.25" x14ac:dyDescent="0.3">
      <c r="A760" s="37">
        <v>3110202</v>
      </c>
      <c r="B760" s="41" t="s">
        <v>661</v>
      </c>
      <c r="C760" s="68">
        <v>123000000</v>
      </c>
      <c r="D760" s="75">
        <v>120200000</v>
      </c>
      <c r="E760" s="75">
        <v>736113</v>
      </c>
      <c r="F760" s="69">
        <v>-736113</v>
      </c>
      <c r="G760" s="69">
        <f t="shared" si="114"/>
        <v>119463887</v>
      </c>
    </row>
    <row r="761" spans="1:7" ht="20.25" x14ac:dyDescent="0.3">
      <c r="A761" s="37">
        <v>3110902</v>
      </c>
      <c r="B761" s="52" t="s">
        <v>656</v>
      </c>
      <c r="C761" s="68"/>
      <c r="D761" s="75">
        <v>2800000</v>
      </c>
      <c r="E761" s="75">
        <v>2800000</v>
      </c>
      <c r="F761" s="69"/>
      <c r="G761" s="69">
        <f t="shared" si="114"/>
        <v>2800000</v>
      </c>
    </row>
    <row r="762" spans="1:7" ht="20.25" x14ac:dyDescent="0.3">
      <c r="A762" s="37">
        <v>3110901</v>
      </c>
      <c r="B762" s="41" t="s">
        <v>480</v>
      </c>
      <c r="C762" s="68">
        <v>6025800</v>
      </c>
      <c r="D762" s="69">
        <v>5325800</v>
      </c>
      <c r="E762" s="75">
        <v>306046</v>
      </c>
      <c r="F762" s="69">
        <v>-300000</v>
      </c>
      <c r="G762" s="69">
        <f t="shared" si="114"/>
        <v>5025800</v>
      </c>
    </row>
    <row r="763" spans="1:7" ht="20.25" x14ac:dyDescent="0.3">
      <c r="A763" s="37">
        <v>3111109</v>
      </c>
      <c r="B763" s="41" t="s">
        <v>481</v>
      </c>
      <c r="C763" s="68">
        <v>3042477</v>
      </c>
      <c r="D763" s="69">
        <v>3742477</v>
      </c>
      <c r="E763" s="75">
        <v>679419</v>
      </c>
      <c r="F763" s="69">
        <v>-610000</v>
      </c>
      <c r="G763" s="69">
        <f t="shared" si="114"/>
        <v>3132477</v>
      </c>
    </row>
    <row r="764" spans="1:7" ht="20.25" x14ac:dyDescent="0.3">
      <c r="A764" s="37">
        <v>3110902</v>
      </c>
      <c r="B764" s="41" t="s">
        <v>482</v>
      </c>
      <c r="C764" s="68">
        <v>5000000</v>
      </c>
      <c r="D764" s="69">
        <v>13000000</v>
      </c>
      <c r="E764" s="75">
        <v>1106542</v>
      </c>
      <c r="F764" s="71"/>
      <c r="G764" s="69">
        <f t="shared" si="114"/>
        <v>13000000</v>
      </c>
    </row>
    <row r="765" spans="1:7" ht="20.25" x14ac:dyDescent="0.3">
      <c r="A765" s="37">
        <v>2640499</v>
      </c>
      <c r="B765" s="41" t="s">
        <v>629</v>
      </c>
      <c r="C765" s="68"/>
      <c r="D765" s="69"/>
      <c r="E765" s="69"/>
      <c r="F765" s="69"/>
      <c r="G765" s="69">
        <f t="shared" si="114"/>
        <v>0</v>
      </c>
    </row>
    <row r="766" spans="1:7" s="50" customFormat="1" ht="20.25" x14ac:dyDescent="0.3">
      <c r="A766" s="36"/>
      <c r="B766" s="43" t="s">
        <v>476</v>
      </c>
      <c r="C766" s="71">
        <f>SUM(C760:C765)</f>
        <v>137068277</v>
      </c>
      <c r="D766" s="71">
        <f t="shared" ref="D766:F766" si="115">SUM(D760:D765)</f>
        <v>145068277</v>
      </c>
      <c r="E766" s="71">
        <f t="shared" si="115"/>
        <v>5628120</v>
      </c>
      <c r="F766" s="71">
        <f t="shared" si="115"/>
        <v>-1646113</v>
      </c>
      <c r="G766" s="71">
        <f>SUM(G760:G765)</f>
        <v>143422164</v>
      </c>
    </row>
    <row r="767" spans="1:7" ht="40.5" x14ac:dyDescent="0.3">
      <c r="A767" s="36" t="s">
        <v>483</v>
      </c>
      <c r="B767" s="43"/>
      <c r="C767" s="68" t="s">
        <v>484</v>
      </c>
      <c r="D767" s="69"/>
      <c r="E767" s="69"/>
      <c r="F767" s="69"/>
      <c r="G767" s="69">
        <f t="shared" ref="G767:G774" si="116">D767+F767</f>
        <v>0</v>
      </c>
    </row>
    <row r="768" spans="1:7" ht="20.25" x14ac:dyDescent="0.3">
      <c r="A768" s="37">
        <v>2211006</v>
      </c>
      <c r="B768" s="41" t="s">
        <v>485</v>
      </c>
      <c r="C768" s="68">
        <v>11000000</v>
      </c>
      <c r="D768" s="69">
        <v>0</v>
      </c>
      <c r="E768" s="75">
        <v>0</v>
      </c>
      <c r="F768" s="69"/>
      <c r="G768" s="69">
        <f t="shared" si="116"/>
        <v>0</v>
      </c>
    </row>
    <row r="769" spans="1:7" ht="20.25" x14ac:dyDescent="0.3">
      <c r="A769" s="37">
        <v>2640499</v>
      </c>
      <c r="B769" s="41" t="s">
        <v>630</v>
      </c>
      <c r="C769" s="68">
        <v>0</v>
      </c>
      <c r="D769" s="69"/>
      <c r="E769" s="75">
        <v>0</v>
      </c>
      <c r="F769" s="71"/>
      <c r="G769" s="69">
        <f t="shared" si="116"/>
        <v>0</v>
      </c>
    </row>
    <row r="770" spans="1:7" ht="20.25" x14ac:dyDescent="0.3">
      <c r="A770" s="37">
        <v>2640499</v>
      </c>
      <c r="B770" s="41" t="s">
        <v>475</v>
      </c>
      <c r="C770" s="68">
        <v>5925000</v>
      </c>
      <c r="D770" s="69">
        <v>5925000</v>
      </c>
      <c r="E770" s="75">
        <v>470000</v>
      </c>
      <c r="F770" s="71"/>
      <c r="G770" s="69">
        <f t="shared" si="116"/>
        <v>5925000</v>
      </c>
    </row>
    <row r="771" spans="1:7" ht="20.25" x14ac:dyDescent="0.3">
      <c r="A771" s="37">
        <v>3110202</v>
      </c>
      <c r="B771" s="52" t="s">
        <v>660</v>
      </c>
      <c r="C771" s="68">
        <v>0</v>
      </c>
      <c r="D771" s="69"/>
      <c r="E771" s="75">
        <v>1225435</v>
      </c>
      <c r="F771" s="71"/>
      <c r="G771" s="69">
        <f t="shared" si="116"/>
        <v>0</v>
      </c>
    </row>
    <row r="772" spans="1:7" ht="20.25" x14ac:dyDescent="0.3">
      <c r="A772" s="37">
        <v>3110901</v>
      </c>
      <c r="B772" s="52" t="s">
        <v>662</v>
      </c>
      <c r="C772" s="68">
        <v>0</v>
      </c>
      <c r="D772" s="69"/>
      <c r="E772" s="75">
        <v>1750000</v>
      </c>
      <c r="F772" s="71"/>
      <c r="G772" s="69">
        <f t="shared" si="116"/>
        <v>0</v>
      </c>
    </row>
    <row r="773" spans="1:7" ht="20.25" x14ac:dyDescent="0.3">
      <c r="A773" s="37">
        <v>3110202</v>
      </c>
      <c r="B773" s="52" t="s">
        <v>660</v>
      </c>
      <c r="C773" s="68">
        <v>0</v>
      </c>
      <c r="D773" s="69"/>
      <c r="E773" s="75">
        <v>1459500</v>
      </c>
      <c r="F773" s="71"/>
      <c r="G773" s="69">
        <f t="shared" si="116"/>
        <v>0</v>
      </c>
    </row>
    <row r="774" spans="1:7" ht="20.25" x14ac:dyDescent="0.3">
      <c r="A774" s="37">
        <v>3110202</v>
      </c>
      <c r="B774" s="52" t="s">
        <v>660</v>
      </c>
      <c r="C774" s="68">
        <v>0</v>
      </c>
      <c r="D774" s="69"/>
      <c r="E774" s="75">
        <v>448500</v>
      </c>
      <c r="F774" s="71"/>
      <c r="G774" s="69">
        <f t="shared" si="116"/>
        <v>0</v>
      </c>
    </row>
    <row r="775" spans="1:7" s="50" customFormat="1" ht="20.25" x14ac:dyDescent="0.3">
      <c r="A775" s="36"/>
      <c r="B775" s="43" t="s">
        <v>137</v>
      </c>
      <c r="C775" s="71">
        <f>SUM(C768:C774)</f>
        <v>16925000</v>
      </c>
      <c r="D775" s="71">
        <f t="shared" ref="D775:F775" si="117">SUM(D768:D770)</f>
        <v>5925000</v>
      </c>
      <c r="E775" s="71">
        <f t="shared" si="117"/>
        <v>470000</v>
      </c>
      <c r="F775" s="71">
        <f t="shared" si="117"/>
        <v>0</v>
      </c>
      <c r="G775" s="71">
        <f>SUM(G768:G770)</f>
        <v>5925000</v>
      </c>
    </row>
    <row r="776" spans="1:7" s="50" customFormat="1" ht="20.25" x14ac:dyDescent="0.3">
      <c r="A776" s="36"/>
      <c r="B776" s="43" t="s">
        <v>351</v>
      </c>
      <c r="C776" s="71">
        <f>C775+C766</f>
        <v>153993277</v>
      </c>
      <c r="D776" s="71">
        <f t="shared" ref="D776:F776" si="118">D775+D766</f>
        <v>150993277</v>
      </c>
      <c r="E776" s="71">
        <f t="shared" si="118"/>
        <v>6098120</v>
      </c>
      <c r="F776" s="71">
        <f t="shared" si="118"/>
        <v>-1646113</v>
      </c>
      <c r="G776" s="71">
        <f>G775+G766</f>
        <v>149347164</v>
      </c>
    </row>
    <row r="777" spans="1:7" s="50" customFormat="1" ht="20.25" x14ac:dyDescent="0.3">
      <c r="A777" s="36" t="s">
        <v>352</v>
      </c>
      <c r="B777" s="43"/>
      <c r="C777" s="71">
        <f>C776+C757</f>
        <v>618254226.95000005</v>
      </c>
      <c r="D777" s="71">
        <f t="shared" ref="D777:F777" si="119">D776+D757</f>
        <v>786754226.37</v>
      </c>
      <c r="E777" s="71">
        <f t="shared" si="119"/>
        <v>43988049</v>
      </c>
      <c r="F777" s="71">
        <f t="shared" si="119"/>
        <v>-1271578</v>
      </c>
      <c r="G777" s="71">
        <f>G776+G757</f>
        <v>785482648.37</v>
      </c>
    </row>
    <row r="778" spans="1:7" ht="20.25" x14ac:dyDescent="0.3">
      <c r="A778" s="37"/>
      <c r="B778" s="41"/>
      <c r="C778" s="68"/>
      <c r="D778" s="69">
        <v>0</v>
      </c>
      <c r="E778" s="69"/>
      <c r="F778" s="69"/>
      <c r="G778" s="69">
        <f t="shared" ref="G778:G785" si="120">D778+F778</f>
        <v>0</v>
      </c>
    </row>
    <row r="779" spans="1:7" ht="20.25" x14ac:dyDescent="0.3">
      <c r="A779" s="36" t="s">
        <v>486</v>
      </c>
      <c r="B779" s="43"/>
      <c r="C779" s="68"/>
      <c r="D779" s="69">
        <v>0</v>
      </c>
      <c r="E779" s="69"/>
      <c r="F779" s="69"/>
      <c r="G779" s="69">
        <f t="shared" si="120"/>
        <v>0</v>
      </c>
    </row>
    <row r="780" spans="1:7" ht="20.25" x14ac:dyDescent="0.3">
      <c r="A780" s="37">
        <v>2210101</v>
      </c>
      <c r="B780" s="41" t="s">
        <v>182</v>
      </c>
      <c r="C780" s="68">
        <v>51383831</v>
      </c>
      <c r="D780" s="69">
        <v>66383831</v>
      </c>
      <c r="E780" s="75">
        <v>2368</v>
      </c>
      <c r="F780" s="69"/>
      <c r="G780" s="69">
        <f t="shared" si="120"/>
        <v>66383831</v>
      </c>
    </row>
    <row r="781" spans="1:7" ht="20.25" x14ac:dyDescent="0.3">
      <c r="A781" s="37">
        <v>2110301</v>
      </c>
      <c r="B781" s="41" t="s">
        <v>183</v>
      </c>
      <c r="C781" s="68">
        <v>7888361</v>
      </c>
      <c r="D781" s="69">
        <v>12888361</v>
      </c>
      <c r="E781" s="75">
        <v>490306</v>
      </c>
      <c r="F781" s="69"/>
      <c r="G781" s="69">
        <f t="shared" si="120"/>
        <v>12888361</v>
      </c>
    </row>
    <row r="782" spans="1:7" ht="20.25" x14ac:dyDescent="0.3">
      <c r="A782" s="37">
        <v>2110314</v>
      </c>
      <c r="B782" s="41" t="s">
        <v>268</v>
      </c>
      <c r="C782" s="68">
        <v>5582720</v>
      </c>
      <c r="D782" s="69">
        <v>11582720</v>
      </c>
      <c r="E782" s="75">
        <v>30592</v>
      </c>
      <c r="F782" s="69"/>
      <c r="G782" s="69">
        <f t="shared" si="120"/>
        <v>11582720</v>
      </c>
    </row>
    <row r="783" spans="1:7" ht="20.25" x14ac:dyDescent="0.3">
      <c r="A783" s="37">
        <v>2110320</v>
      </c>
      <c r="B783" s="41" t="s">
        <v>185</v>
      </c>
      <c r="C783" s="68">
        <v>4795560</v>
      </c>
      <c r="D783" s="69">
        <v>4795560</v>
      </c>
      <c r="E783" s="75">
        <v>596484</v>
      </c>
      <c r="F783" s="69"/>
      <c r="G783" s="69">
        <f t="shared" si="120"/>
        <v>4795560</v>
      </c>
    </row>
    <row r="784" spans="1:7" ht="20.25" x14ac:dyDescent="0.3">
      <c r="A784" s="37">
        <v>2120101</v>
      </c>
      <c r="B784" s="41" t="s">
        <v>488</v>
      </c>
      <c r="C784" s="68">
        <v>221848</v>
      </c>
      <c r="D784" s="69">
        <v>221848</v>
      </c>
      <c r="E784" s="75">
        <v>201091</v>
      </c>
      <c r="F784" s="69"/>
      <c r="G784" s="69">
        <f t="shared" si="120"/>
        <v>221848</v>
      </c>
    </row>
    <row r="785" spans="1:7" ht="20.25" x14ac:dyDescent="0.3">
      <c r="A785" s="37">
        <v>2110202</v>
      </c>
      <c r="B785" s="41" t="s">
        <v>66</v>
      </c>
      <c r="C785" s="68">
        <v>2640000</v>
      </c>
      <c r="D785" s="69">
        <v>640000</v>
      </c>
      <c r="E785" s="75">
        <v>640000</v>
      </c>
      <c r="F785" s="69"/>
      <c r="G785" s="69">
        <f t="shared" si="120"/>
        <v>640000</v>
      </c>
    </row>
    <row r="786" spans="1:7" ht="20.25" x14ac:dyDescent="0.3">
      <c r="A786" s="37"/>
      <c r="B786" s="43" t="s">
        <v>271</v>
      </c>
      <c r="C786" s="71">
        <f>SUM(C780:C785)</f>
        <v>72512320</v>
      </c>
      <c r="D786" s="71">
        <f t="shared" ref="D786:F786" si="121">SUM(D780:D785)</f>
        <v>96512320</v>
      </c>
      <c r="E786" s="71">
        <f t="shared" si="121"/>
        <v>1960841</v>
      </c>
      <c r="F786" s="71">
        <f t="shared" si="121"/>
        <v>0</v>
      </c>
      <c r="G786" s="71">
        <f>SUM(G780:G785)</f>
        <v>96512320</v>
      </c>
    </row>
    <row r="787" spans="1:7" ht="20.25" x14ac:dyDescent="0.3">
      <c r="A787" s="37">
        <v>2210103</v>
      </c>
      <c r="B787" s="41" t="s">
        <v>147</v>
      </c>
      <c r="C787" s="68">
        <v>96800</v>
      </c>
      <c r="D787" s="69">
        <v>96800</v>
      </c>
      <c r="E787" s="75">
        <v>86550</v>
      </c>
      <c r="F787" s="69">
        <v>-86550</v>
      </c>
      <c r="G787" s="69">
        <f t="shared" ref="G787:G796" si="122">D787+F787</f>
        <v>10250</v>
      </c>
    </row>
    <row r="788" spans="1:7" ht="20.25" x14ac:dyDescent="0.3">
      <c r="A788" s="37">
        <v>2210203</v>
      </c>
      <c r="B788" s="41" t="s">
        <v>150</v>
      </c>
      <c r="C788" s="68">
        <v>96800</v>
      </c>
      <c r="D788" s="69">
        <v>96800</v>
      </c>
      <c r="E788" s="75">
        <v>91800</v>
      </c>
      <c r="F788" s="69">
        <v>-91500</v>
      </c>
      <c r="G788" s="69">
        <f t="shared" si="122"/>
        <v>5300</v>
      </c>
    </row>
    <row r="789" spans="1:7" ht="20.25" x14ac:dyDescent="0.3">
      <c r="A789" s="37">
        <v>2210399</v>
      </c>
      <c r="B789" s="41" t="s">
        <v>489</v>
      </c>
      <c r="C789" s="68">
        <v>2500000</v>
      </c>
      <c r="D789" s="69">
        <v>3000000</v>
      </c>
      <c r="E789" s="75">
        <v>4400</v>
      </c>
      <c r="F789" s="69"/>
      <c r="G789" s="69">
        <f t="shared" si="122"/>
        <v>3000000</v>
      </c>
    </row>
    <row r="790" spans="1:7" ht="20.25" x14ac:dyDescent="0.3">
      <c r="A790" s="37">
        <v>2210101</v>
      </c>
      <c r="B790" s="41" t="s">
        <v>272</v>
      </c>
      <c r="C790" s="68">
        <v>121000</v>
      </c>
      <c r="D790" s="69">
        <v>121000</v>
      </c>
      <c r="E790" s="75">
        <v>12843</v>
      </c>
      <c r="F790" s="69"/>
      <c r="G790" s="69">
        <f t="shared" si="122"/>
        <v>121000</v>
      </c>
    </row>
    <row r="791" spans="1:7" ht="20.25" x14ac:dyDescent="0.3">
      <c r="A791" s="37">
        <v>2211399</v>
      </c>
      <c r="B791" s="41" t="s">
        <v>490</v>
      </c>
      <c r="C791" s="68">
        <v>5050000</v>
      </c>
      <c r="D791" s="69">
        <v>3823707</v>
      </c>
      <c r="E791" s="75">
        <v>994371</v>
      </c>
      <c r="F791" s="69">
        <f>2000000</f>
        <v>2000000</v>
      </c>
      <c r="G791" s="69">
        <f t="shared" si="122"/>
        <v>5823707</v>
      </c>
    </row>
    <row r="792" spans="1:7" ht="20.25" x14ac:dyDescent="0.3">
      <c r="A792" s="37">
        <v>2210503</v>
      </c>
      <c r="B792" s="41" t="s">
        <v>37</v>
      </c>
      <c r="C792" s="68">
        <v>99220</v>
      </c>
      <c r="D792" s="69">
        <v>99220</v>
      </c>
      <c r="E792" s="75">
        <v>99220</v>
      </c>
      <c r="F792" s="69">
        <v>-99000</v>
      </c>
      <c r="G792" s="69">
        <f t="shared" si="122"/>
        <v>220</v>
      </c>
    </row>
    <row r="793" spans="1:7" ht="20.25" x14ac:dyDescent="0.3">
      <c r="A793" s="37">
        <v>2210801</v>
      </c>
      <c r="B793" s="41" t="s">
        <v>159</v>
      </c>
      <c r="C793" s="68">
        <v>1196000</v>
      </c>
      <c r="D793" s="69">
        <v>596000</v>
      </c>
      <c r="E793" s="75">
        <v>56750</v>
      </c>
      <c r="F793" s="69">
        <v>-56000</v>
      </c>
      <c r="G793" s="69">
        <f t="shared" si="122"/>
        <v>540000</v>
      </c>
    </row>
    <row r="794" spans="1:7" ht="20.25" x14ac:dyDescent="0.3">
      <c r="A794" s="37">
        <v>2211101</v>
      </c>
      <c r="B794" s="41" t="s">
        <v>491</v>
      </c>
      <c r="C794" s="68">
        <v>2035000</v>
      </c>
      <c r="D794" s="69">
        <v>2687586</v>
      </c>
      <c r="E794" s="75">
        <v>12116</v>
      </c>
      <c r="F794" s="69"/>
      <c r="G794" s="69">
        <f t="shared" si="122"/>
        <v>2687586</v>
      </c>
    </row>
    <row r="795" spans="1:7" ht="20.25" x14ac:dyDescent="0.3">
      <c r="A795" s="37">
        <v>2211102</v>
      </c>
      <c r="B795" s="41" t="s">
        <v>162</v>
      </c>
      <c r="C795" s="68">
        <v>3150105</v>
      </c>
      <c r="D795" s="69">
        <v>3823812</v>
      </c>
      <c r="E795" s="75">
        <v>-1020788</v>
      </c>
      <c r="F795" s="69">
        <v>1020788</v>
      </c>
      <c r="G795" s="69">
        <f t="shared" si="122"/>
        <v>4844600</v>
      </c>
    </row>
    <row r="796" spans="1:7" ht="20.25" x14ac:dyDescent="0.3">
      <c r="A796" s="37">
        <v>2211103</v>
      </c>
      <c r="B796" s="41" t="s">
        <v>163</v>
      </c>
      <c r="C796" s="68">
        <v>387200</v>
      </c>
      <c r="D796" s="69">
        <v>387200</v>
      </c>
      <c r="E796" s="75">
        <v>12200</v>
      </c>
      <c r="F796" s="71"/>
      <c r="G796" s="69">
        <f t="shared" si="122"/>
        <v>387200</v>
      </c>
    </row>
    <row r="797" spans="1:7" s="50" customFormat="1" ht="20.25" x14ac:dyDescent="0.3">
      <c r="A797" s="36"/>
      <c r="B797" s="43" t="s">
        <v>137</v>
      </c>
      <c r="C797" s="71">
        <f>SUM(C787:C796)</f>
        <v>14732125</v>
      </c>
      <c r="D797" s="71">
        <f t="shared" ref="D797:F797" si="123">SUM(D787:D796)</f>
        <v>14732125</v>
      </c>
      <c r="E797" s="71">
        <f t="shared" si="123"/>
        <v>349462</v>
      </c>
      <c r="F797" s="71">
        <f t="shared" si="123"/>
        <v>2687738</v>
      </c>
      <c r="G797" s="71">
        <f>SUM(G787:G796)</f>
        <v>17419863</v>
      </c>
    </row>
    <row r="798" spans="1:7" s="50" customFormat="1" ht="20.25" x14ac:dyDescent="0.3">
      <c r="A798" s="36"/>
      <c r="B798" s="43" t="s">
        <v>492</v>
      </c>
      <c r="C798" s="72"/>
      <c r="D798" s="69">
        <v>0</v>
      </c>
      <c r="E798" s="69"/>
      <c r="F798" s="69"/>
      <c r="G798" s="69">
        <f t="shared" ref="G798:G806" si="124">D798+F798</f>
        <v>0</v>
      </c>
    </row>
    <row r="799" spans="1:7" s="50" customFormat="1" ht="20.25" x14ac:dyDescent="0.3">
      <c r="A799" s="36"/>
      <c r="B799" s="43" t="s">
        <v>627</v>
      </c>
      <c r="C799" s="72"/>
      <c r="D799" s="69">
        <v>5000000</v>
      </c>
      <c r="E799" s="75">
        <v>0</v>
      </c>
      <c r="F799" s="69"/>
      <c r="G799" s="69">
        <f t="shared" si="124"/>
        <v>5000000</v>
      </c>
    </row>
    <row r="800" spans="1:7" ht="20.25" x14ac:dyDescent="0.3">
      <c r="A800" s="37">
        <v>2220101</v>
      </c>
      <c r="B800" s="41" t="s">
        <v>493</v>
      </c>
      <c r="C800" s="68">
        <v>64935298</v>
      </c>
      <c r="D800" s="69">
        <v>57935298</v>
      </c>
      <c r="E800" s="75">
        <v>-14608234</v>
      </c>
      <c r="F800" s="69">
        <v>14608234</v>
      </c>
      <c r="G800" s="69">
        <f t="shared" si="124"/>
        <v>72543532</v>
      </c>
    </row>
    <row r="801" spans="1:7" ht="20.25" x14ac:dyDescent="0.3">
      <c r="A801" s="37">
        <v>2220201</v>
      </c>
      <c r="B801" s="41" t="s">
        <v>494</v>
      </c>
      <c r="C801" s="68">
        <v>15000000</v>
      </c>
      <c r="D801" s="69">
        <v>9500000</v>
      </c>
      <c r="E801" s="75">
        <v>-3987043</v>
      </c>
      <c r="F801" s="69">
        <v>3987043</v>
      </c>
      <c r="G801" s="69">
        <f t="shared" si="124"/>
        <v>13487043</v>
      </c>
    </row>
    <row r="802" spans="1:7" ht="20.25" x14ac:dyDescent="0.3">
      <c r="A802" s="37">
        <v>2220205</v>
      </c>
      <c r="B802" s="41" t="s">
        <v>239</v>
      </c>
      <c r="C802" s="68">
        <v>2500000</v>
      </c>
      <c r="D802" s="69">
        <v>2500000</v>
      </c>
      <c r="E802" s="75">
        <v>0</v>
      </c>
      <c r="F802" s="71">
        <v>-2500000</v>
      </c>
      <c r="G802" s="69">
        <f t="shared" si="124"/>
        <v>0</v>
      </c>
    </row>
    <row r="803" spans="1:7" ht="20.25" x14ac:dyDescent="0.3">
      <c r="A803" s="37">
        <v>2220210</v>
      </c>
      <c r="B803" s="41" t="s">
        <v>495</v>
      </c>
      <c r="C803" s="68">
        <v>1650000</v>
      </c>
      <c r="D803" s="69">
        <v>1650000</v>
      </c>
      <c r="E803" s="75">
        <v>45280</v>
      </c>
      <c r="F803" s="71"/>
      <c r="G803" s="69">
        <f t="shared" si="124"/>
        <v>1650000</v>
      </c>
    </row>
    <row r="804" spans="1:7" ht="20.25" x14ac:dyDescent="0.3">
      <c r="A804" s="37">
        <v>2220101</v>
      </c>
      <c r="B804" s="52" t="s">
        <v>441</v>
      </c>
      <c r="C804" s="68">
        <v>0</v>
      </c>
      <c r="D804" s="68">
        <v>0</v>
      </c>
      <c r="E804" s="75">
        <v>70750</v>
      </c>
      <c r="F804" s="71"/>
      <c r="G804" s="69">
        <f t="shared" si="124"/>
        <v>0</v>
      </c>
    </row>
    <row r="805" spans="1:7" ht="20.25" x14ac:dyDescent="0.3">
      <c r="A805" s="37">
        <v>2220101</v>
      </c>
      <c r="B805" s="52" t="s">
        <v>441</v>
      </c>
      <c r="C805" s="68">
        <v>0</v>
      </c>
      <c r="D805" s="68">
        <v>0</v>
      </c>
      <c r="E805" s="75">
        <v>67537</v>
      </c>
      <c r="F805" s="71"/>
      <c r="G805" s="69">
        <f t="shared" si="124"/>
        <v>0</v>
      </c>
    </row>
    <row r="806" spans="1:7" ht="20.25" x14ac:dyDescent="0.3">
      <c r="A806" s="37">
        <v>2220201</v>
      </c>
      <c r="B806" s="52" t="s">
        <v>641</v>
      </c>
      <c r="C806" s="68">
        <v>0</v>
      </c>
      <c r="D806" s="68">
        <v>0</v>
      </c>
      <c r="E806" s="75">
        <v>290921</v>
      </c>
      <c r="F806" s="71"/>
      <c r="G806" s="69">
        <f t="shared" si="124"/>
        <v>0</v>
      </c>
    </row>
    <row r="807" spans="1:7" s="50" customFormat="1" ht="20.25" x14ac:dyDescent="0.3">
      <c r="A807" s="36"/>
      <c r="B807" s="43" t="s">
        <v>137</v>
      </c>
      <c r="C807" s="71">
        <f t="shared" ref="C807" si="125">SUM(C799:C806)</f>
        <v>84085298</v>
      </c>
      <c r="D807" s="71">
        <f t="shared" ref="D807:F807" si="126">SUM(D799:D806)</f>
        <v>76585298</v>
      </c>
      <c r="E807" s="71">
        <f t="shared" si="126"/>
        <v>-18120789</v>
      </c>
      <c r="F807" s="71">
        <f t="shared" si="126"/>
        <v>16095277</v>
      </c>
      <c r="G807" s="71">
        <f>SUM(G799:G806)</f>
        <v>92680575</v>
      </c>
    </row>
    <row r="808" spans="1:7" s="50" customFormat="1" ht="20.25" x14ac:dyDescent="0.3">
      <c r="A808" s="36"/>
      <c r="B808" s="43" t="s">
        <v>496</v>
      </c>
      <c r="C808" s="71">
        <f>C807+C797</f>
        <v>98817423</v>
      </c>
      <c r="D808" s="71">
        <f t="shared" ref="D808:F808" si="127">D807+D797</f>
        <v>91317423</v>
      </c>
      <c r="E808" s="71">
        <f t="shared" si="127"/>
        <v>-17771327</v>
      </c>
      <c r="F808" s="71">
        <f t="shared" si="127"/>
        <v>18783015</v>
      </c>
      <c r="G808" s="71">
        <f>G807+G797</f>
        <v>110100438</v>
      </c>
    </row>
    <row r="809" spans="1:7" s="50" customFormat="1" ht="20.25" x14ac:dyDescent="0.3">
      <c r="A809" s="36"/>
      <c r="B809" s="43" t="s">
        <v>243</v>
      </c>
      <c r="C809" s="71">
        <f>C808+C786</f>
        <v>171329743</v>
      </c>
      <c r="D809" s="71">
        <f t="shared" ref="D809:F809" si="128">D808+D786</f>
        <v>187829743</v>
      </c>
      <c r="E809" s="71">
        <f t="shared" si="128"/>
        <v>-15810486</v>
      </c>
      <c r="F809" s="71">
        <f t="shared" si="128"/>
        <v>18783015</v>
      </c>
      <c r="G809" s="71">
        <f>G808+G786</f>
        <v>206612758</v>
      </c>
    </row>
    <row r="810" spans="1:7" s="50" customFormat="1" ht="20.25" x14ac:dyDescent="0.3">
      <c r="A810" s="36"/>
      <c r="B810" s="43" t="s">
        <v>612</v>
      </c>
      <c r="C810" s="71"/>
      <c r="D810" s="71"/>
      <c r="E810" s="69"/>
      <c r="F810" s="69"/>
      <c r="G810" s="69">
        <f>D810+F810</f>
        <v>0</v>
      </c>
    </row>
    <row r="811" spans="1:7" ht="20.25" x14ac:dyDescent="0.3">
      <c r="A811" s="36" t="s">
        <v>594</v>
      </c>
      <c r="B811" s="43" t="s">
        <v>497</v>
      </c>
      <c r="C811" s="68"/>
      <c r="D811" s="69">
        <v>0</v>
      </c>
      <c r="E811" s="69"/>
      <c r="F811" s="69"/>
      <c r="G811" s="69">
        <f>D811+F811</f>
        <v>0</v>
      </c>
    </row>
    <row r="812" spans="1:7" ht="20.25" x14ac:dyDescent="0.3">
      <c r="A812" s="37">
        <v>2211399</v>
      </c>
      <c r="B812" s="41" t="s">
        <v>498</v>
      </c>
      <c r="C812" s="68">
        <v>5000000</v>
      </c>
      <c r="D812" s="69">
        <v>3500000</v>
      </c>
      <c r="E812" s="75">
        <v>0</v>
      </c>
      <c r="F812" s="71"/>
      <c r="G812" s="69">
        <f>D812+F812</f>
        <v>3500000</v>
      </c>
    </row>
    <row r="813" spans="1:7" ht="20.25" x14ac:dyDescent="0.3">
      <c r="A813" s="37">
        <v>2640499</v>
      </c>
      <c r="B813" s="41" t="s">
        <v>386</v>
      </c>
      <c r="C813" s="68">
        <v>5000000</v>
      </c>
      <c r="D813" s="69">
        <v>0</v>
      </c>
      <c r="E813" s="69">
        <v>0</v>
      </c>
      <c r="F813" s="69"/>
      <c r="G813" s="69">
        <f>D813+F813</f>
        <v>0</v>
      </c>
    </row>
    <row r="814" spans="1:7" s="50" customFormat="1" ht="20.25" x14ac:dyDescent="0.3">
      <c r="A814" s="36"/>
      <c r="B814" s="43" t="s">
        <v>425</v>
      </c>
      <c r="C814" s="72">
        <f>SUM(C812:C813)</f>
        <v>10000000</v>
      </c>
      <c r="D814" s="72">
        <f t="shared" ref="D814:F814" si="129">SUM(D812:D813)</f>
        <v>3500000</v>
      </c>
      <c r="E814" s="72">
        <f t="shared" si="129"/>
        <v>0</v>
      </c>
      <c r="F814" s="72">
        <f t="shared" si="129"/>
        <v>0</v>
      </c>
      <c r="G814" s="72">
        <f>SUM(G812:G813)</f>
        <v>3500000</v>
      </c>
    </row>
    <row r="815" spans="1:7" ht="20.25" x14ac:dyDescent="0.3">
      <c r="A815" s="36" t="s">
        <v>246</v>
      </c>
      <c r="B815" s="43" t="s">
        <v>499</v>
      </c>
      <c r="C815" s="68"/>
      <c r="D815" s="69">
        <v>0</v>
      </c>
      <c r="E815" s="69"/>
      <c r="F815" s="69"/>
      <c r="G815" s="69">
        <f>D815+F815</f>
        <v>0</v>
      </c>
    </row>
    <row r="816" spans="1:7" ht="20.25" x14ac:dyDescent="0.3">
      <c r="A816" s="37">
        <v>3110401</v>
      </c>
      <c r="B816" s="41" t="s">
        <v>500</v>
      </c>
      <c r="C816" s="68">
        <v>5000000</v>
      </c>
      <c r="D816" s="69">
        <v>4700000</v>
      </c>
      <c r="E816" s="75">
        <v>4700000</v>
      </c>
      <c r="F816" s="69"/>
      <c r="G816" s="69">
        <f>D816+F816</f>
        <v>4700000</v>
      </c>
    </row>
    <row r="817" spans="1:7" ht="20.25" x14ac:dyDescent="0.3">
      <c r="A817" s="37">
        <v>3110499</v>
      </c>
      <c r="B817" s="41" t="s">
        <v>501</v>
      </c>
      <c r="C817" s="68">
        <v>350074413</v>
      </c>
      <c r="D817" s="75">
        <v>471018516</v>
      </c>
      <c r="E817" s="75">
        <v>22345053</v>
      </c>
      <c r="F817" s="69">
        <v>108153999</v>
      </c>
      <c r="G817" s="69">
        <f>D817+F817</f>
        <v>579172515</v>
      </c>
    </row>
    <row r="818" spans="1:7" ht="20.25" x14ac:dyDescent="0.3">
      <c r="A818" s="37">
        <v>3110601</v>
      </c>
      <c r="B818" s="41" t="s">
        <v>502</v>
      </c>
      <c r="C818" s="68">
        <v>156252849</v>
      </c>
      <c r="D818" s="75">
        <v>339620059</v>
      </c>
      <c r="E818" s="75">
        <v>3166042</v>
      </c>
      <c r="F818" s="69">
        <v>-10000000</v>
      </c>
      <c r="G818" s="69">
        <f>D818+F818</f>
        <v>329620059</v>
      </c>
    </row>
    <row r="819" spans="1:7" s="50" customFormat="1" ht="20.25" x14ac:dyDescent="0.3">
      <c r="A819" s="36"/>
      <c r="B819" s="43" t="s">
        <v>425</v>
      </c>
      <c r="C819" s="72">
        <f>SUM(C816:C818)</f>
        <v>511327262</v>
      </c>
      <c r="D819" s="72">
        <f t="shared" ref="D819:F819" si="130">SUM(D816:D818)</f>
        <v>815338575</v>
      </c>
      <c r="E819" s="72">
        <f t="shared" si="130"/>
        <v>30211095</v>
      </c>
      <c r="F819" s="72">
        <f t="shared" si="130"/>
        <v>98153999</v>
      </c>
      <c r="G819" s="72">
        <f>SUM(G816:G818)</f>
        <v>913492574</v>
      </c>
    </row>
    <row r="820" spans="1:7" ht="20.25" x14ac:dyDescent="0.3">
      <c r="A820" s="36" t="s">
        <v>251</v>
      </c>
      <c r="B820" s="43" t="s">
        <v>503</v>
      </c>
      <c r="C820" s="68"/>
      <c r="D820" s="69">
        <v>0</v>
      </c>
      <c r="E820" s="69"/>
      <c r="F820" s="69"/>
      <c r="G820" s="69">
        <f t="shared" ref="G820:G827" si="131">D820+F820</f>
        <v>0</v>
      </c>
    </row>
    <row r="821" spans="1:7" ht="20.25" x14ac:dyDescent="0.3">
      <c r="A821" s="37" t="s">
        <v>504</v>
      </c>
      <c r="B821" s="41" t="s">
        <v>505</v>
      </c>
      <c r="C821" s="68">
        <v>50000000</v>
      </c>
      <c r="D821" s="69">
        <v>65000000</v>
      </c>
      <c r="E821" s="75">
        <v>61000000</v>
      </c>
      <c r="F821" s="69">
        <v>-61000000</v>
      </c>
      <c r="G821" s="69">
        <f t="shared" si="131"/>
        <v>4000000</v>
      </c>
    </row>
    <row r="822" spans="1:7" ht="20.25" x14ac:dyDescent="0.3">
      <c r="A822" s="37" t="s">
        <v>504</v>
      </c>
      <c r="B822" s="41" t="s">
        <v>506</v>
      </c>
      <c r="C822" s="68">
        <v>4000000</v>
      </c>
      <c r="D822" s="69">
        <v>8000000</v>
      </c>
      <c r="E822" s="69">
        <v>0</v>
      </c>
      <c r="F822" s="69">
        <v>-4000000</v>
      </c>
      <c r="G822" s="69">
        <f t="shared" si="131"/>
        <v>4000000</v>
      </c>
    </row>
    <row r="823" spans="1:7" ht="20.25" x14ac:dyDescent="0.3">
      <c r="A823" s="37" t="s">
        <v>504</v>
      </c>
      <c r="B823" s="41" t="s">
        <v>507</v>
      </c>
      <c r="C823" s="68" t="s">
        <v>508</v>
      </c>
      <c r="D823" s="69"/>
      <c r="E823" s="69">
        <v>0</v>
      </c>
      <c r="F823" s="69"/>
      <c r="G823" s="69">
        <f t="shared" si="131"/>
        <v>0</v>
      </c>
    </row>
    <row r="824" spans="1:7" ht="20.25" x14ac:dyDescent="0.3">
      <c r="A824" s="37">
        <v>3110501</v>
      </c>
      <c r="B824" s="41" t="s">
        <v>509</v>
      </c>
      <c r="C824" s="68">
        <v>10000000</v>
      </c>
      <c r="D824" s="69">
        <v>10000000</v>
      </c>
      <c r="E824" s="69">
        <v>0</v>
      </c>
      <c r="F824" s="69">
        <v>-7000000</v>
      </c>
      <c r="G824" s="69">
        <f t="shared" si="131"/>
        <v>3000000</v>
      </c>
    </row>
    <row r="825" spans="1:7" ht="20.25" x14ac:dyDescent="0.3">
      <c r="A825" s="37">
        <v>3110299</v>
      </c>
      <c r="B825" s="41" t="s">
        <v>510</v>
      </c>
      <c r="C825" s="68">
        <v>5000000</v>
      </c>
      <c r="D825" s="69">
        <v>9000000</v>
      </c>
      <c r="E825" s="75">
        <v>8153999</v>
      </c>
      <c r="F825" s="69">
        <v>-8153999</v>
      </c>
      <c r="G825" s="69">
        <f t="shared" si="131"/>
        <v>846001</v>
      </c>
    </row>
    <row r="826" spans="1:7" ht="20.25" x14ac:dyDescent="0.3">
      <c r="A826" s="37">
        <v>2211311</v>
      </c>
      <c r="B826" s="41" t="s">
        <v>511</v>
      </c>
      <c r="C826" s="68">
        <v>6000000</v>
      </c>
      <c r="D826" s="69">
        <v>9000000</v>
      </c>
      <c r="E826" s="75">
        <v>5840000</v>
      </c>
      <c r="F826" s="71"/>
      <c r="G826" s="69">
        <f t="shared" si="131"/>
        <v>9000000</v>
      </c>
    </row>
    <row r="827" spans="1:7" ht="20.25" x14ac:dyDescent="0.3">
      <c r="A827" s="37">
        <v>3111112</v>
      </c>
      <c r="B827" s="41" t="s">
        <v>512</v>
      </c>
      <c r="C827" s="68">
        <v>0</v>
      </c>
      <c r="D827" s="69">
        <v>0</v>
      </c>
      <c r="E827" s="71"/>
      <c r="F827" s="71"/>
      <c r="G827" s="69">
        <f t="shared" si="131"/>
        <v>0</v>
      </c>
    </row>
    <row r="828" spans="1:7" s="50" customFormat="1" ht="20.25" x14ac:dyDescent="0.3">
      <c r="A828" s="36"/>
      <c r="B828" s="43" t="s">
        <v>425</v>
      </c>
      <c r="C828" s="71">
        <f>SUM(C821:C827)</f>
        <v>75000000</v>
      </c>
      <c r="D828" s="71">
        <f t="shared" ref="D828:F828" si="132">SUM(D821:D827)</f>
        <v>101000000</v>
      </c>
      <c r="E828" s="71">
        <f t="shared" si="132"/>
        <v>74993999</v>
      </c>
      <c r="F828" s="71">
        <f t="shared" si="132"/>
        <v>-80153999</v>
      </c>
      <c r="G828" s="71">
        <f>SUM(G821:G827)</f>
        <v>20846001</v>
      </c>
    </row>
    <row r="829" spans="1:7" s="50" customFormat="1" ht="20.25" x14ac:dyDescent="0.3">
      <c r="A829" s="36" t="s">
        <v>256</v>
      </c>
      <c r="B829" s="43" t="s">
        <v>513</v>
      </c>
      <c r="C829" s="72"/>
      <c r="D829" s="69">
        <v>0</v>
      </c>
      <c r="E829" s="69"/>
      <c r="F829" s="69"/>
      <c r="G829" s="69">
        <f>D829+F829</f>
        <v>0</v>
      </c>
    </row>
    <row r="830" spans="1:7" ht="20.25" x14ac:dyDescent="0.3">
      <c r="A830" s="37">
        <v>3110504</v>
      </c>
      <c r="B830" s="41" t="s">
        <v>514</v>
      </c>
      <c r="C830" s="68">
        <v>10000000</v>
      </c>
      <c r="D830" s="69">
        <v>8300000</v>
      </c>
      <c r="E830" s="75">
        <v>2413000</v>
      </c>
      <c r="F830" s="69">
        <v>-2400000</v>
      </c>
      <c r="G830" s="69">
        <f>D830+F830</f>
        <v>5900000</v>
      </c>
    </row>
    <row r="831" spans="1:7" ht="20.25" x14ac:dyDescent="0.3">
      <c r="A831" s="37">
        <v>3112299</v>
      </c>
      <c r="B831" s="41" t="s">
        <v>515</v>
      </c>
      <c r="C831" s="68">
        <v>44000000</v>
      </c>
      <c r="D831" s="69">
        <v>25000000</v>
      </c>
      <c r="E831" s="75">
        <v>1022500</v>
      </c>
      <c r="F831" s="69">
        <v>-1000000</v>
      </c>
      <c r="G831" s="69">
        <f>D831+F831</f>
        <v>24000000</v>
      </c>
    </row>
    <row r="832" spans="1:7" ht="20.25" x14ac:dyDescent="0.3">
      <c r="A832" s="37" t="s">
        <v>516</v>
      </c>
      <c r="B832" s="41" t="s">
        <v>517</v>
      </c>
      <c r="C832" s="68">
        <v>5000000</v>
      </c>
      <c r="D832" s="69">
        <v>5000000</v>
      </c>
      <c r="E832" s="75">
        <v>3735250</v>
      </c>
      <c r="F832" s="71">
        <v>-3700000</v>
      </c>
      <c r="G832" s="69">
        <f>D832+F832</f>
        <v>1300000</v>
      </c>
    </row>
    <row r="833" spans="1:7" ht="20.25" x14ac:dyDescent="0.3">
      <c r="A833" s="37">
        <v>2211029</v>
      </c>
      <c r="B833" s="41" t="s">
        <v>518</v>
      </c>
      <c r="C833" s="68">
        <v>1000000</v>
      </c>
      <c r="D833" s="69">
        <v>1000000</v>
      </c>
      <c r="E833" s="75">
        <v>1000000</v>
      </c>
      <c r="F833" s="71">
        <v>-1000000</v>
      </c>
      <c r="G833" s="69">
        <f>D833+F833</f>
        <v>0</v>
      </c>
    </row>
    <row r="834" spans="1:7" ht="20.25" x14ac:dyDescent="0.3">
      <c r="A834" s="37">
        <v>3110499</v>
      </c>
      <c r="B834" s="52" t="s">
        <v>663</v>
      </c>
      <c r="C834" s="68"/>
      <c r="D834" s="69"/>
      <c r="E834" s="75">
        <v>1159316</v>
      </c>
      <c r="F834" s="71"/>
      <c r="G834" s="69"/>
    </row>
    <row r="835" spans="1:7" s="50" customFormat="1" ht="20.25" x14ac:dyDescent="0.3">
      <c r="A835" s="36"/>
      <c r="B835" s="43" t="s">
        <v>425</v>
      </c>
      <c r="C835" s="71">
        <f>SUM(C830:C834)</f>
        <v>60000000</v>
      </c>
      <c r="D835" s="71">
        <f t="shared" ref="D835:F835" si="133">SUM(D830:D834)</f>
        <v>39300000</v>
      </c>
      <c r="E835" s="71">
        <f t="shared" si="133"/>
        <v>9330066</v>
      </c>
      <c r="F835" s="71">
        <f t="shared" si="133"/>
        <v>-8100000</v>
      </c>
      <c r="G835" s="71">
        <f>SUM(G830:G834)</f>
        <v>31200000</v>
      </c>
    </row>
    <row r="836" spans="1:7" s="50" customFormat="1" ht="20.25" x14ac:dyDescent="0.3">
      <c r="A836" s="36"/>
      <c r="B836" s="43" t="s">
        <v>519</v>
      </c>
      <c r="C836" s="71">
        <f>C835+C828+C819+C814</f>
        <v>656327262</v>
      </c>
      <c r="D836" s="71">
        <f t="shared" ref="D836:F836" si="134">D835+D828+D819+D814</f>
        <v>959138575</v>
      </c>
      <c r="E836" s="71">
        <f t="shared" si="134"/>
        <v>114535160</v>
      </c>
      <c r="F836" s="71">
        <f t="shared" si="134"/>
        <v>9900000</v>
      </c>
      <c r="G836" s="71">
        <f>G835+G828+G819+G814</f>
        <v>969038575</v>
      </c>
    </row>
    <row r="837" spans="1:7" s="50" customFormat="1" ht="20.25" x14ac:dyDescent="0.3">
      <c r="A837" s="36"/>
      <c r="B837" s="43" t="s">
        <v>352</v>
      </c>
      <c r="C837" s="71">
        <f>C836+C809</f>
        <v>827657005</v>
      </c>
      <c r="D837" s="71">
        <f t="shared" ref="D837:F837" si="135">D836+D809</f>
        <v>1146968318</v>
      </c>
      <c r="E837" s="71">
        <f t="shared" si="135"/>
        <v>98724674</v>
      </c>
      <c r="F837" s="71">
        <f t="shared" si="135"/>
        <v>28683015</v>
      </c>
      <c r="G837" s="71">
        <f>G836+G809</f>
        <v>1175651333</v>
      </c>
    </row>
    <row r="838" spans="1:7" ht="20.25" x14ac:dyDescent="0.3">
      <c r="A838" s="37"/>
      <c r="B838" s="41"/>
      <c r="C838" s="68"/>
      <c r="D838" s="69">
        <v>0</v>
      </c>
      <c r="E838" s="69"/>
      <c r="F838" s="69"/>
      <c r="G838" s="69">
        <f t="shared" ref="G838:G847" si="136">D838+F838</f>
        <v>0</v>
      </c>
    </row>
    <row r="839" spans="1:7" ht="20.25" x14ac:dyDescent="0.3">
      <c r="A839" s="36" t="s">
        <v>520</v>
      </c>
      <c r="B839" s="41"/>
      <c r="C839" s="68"/>
      <c r="D839" s="69">
        <v>0</v>
      </c>
      <c r="E839" s="69"/>
      <c r="F839" s="69"/>
      <c r="G839" s="69">
        <f t="shared" si="136"/>
        <v>0</v>
      </c>
    </row>
    <row r="840" spans="1:7" ht="20.25" x14ac:dyDescent="0.3">
      <c r="A840" s="37">
        <v>2110101</v>
      </c>
      <c r="B840" s="41" t="s">
        <v>521</v>
      </c>
      <c r="C840" s="68">
        <v>15961920</v>
      </c>
      <c r="D840" s="69">
        <v>7961920</v>
      </c>
      <c r="E840" s="75">
        <v>1196080</v>
      </c>
      <c r="F840" s="69"/>
      <c r="G840" s="69">
        <f t="shared" si="136"/>
        <v>7961920</v>
      </c>
    </row>
    <row r="841" spans="1:7" ht="20.25" x14ac:dyDescent="0.3">
      <c r="A841" s="37">
        <v>2120101</v>
      </c>
      <c r="B841" s="41" t="s">
        <v>522</v>
      </c>
      <c r="C841" s="68">
        <v>2200000</v>
      </c>
      <c r="D841" s="69">
        <v>2200000</v>
      </c>
      <c r="E841" s="75">
        <v>1210644</v>
      </c>
      <c r="F841" s="69"/>
      <c r="G841" s="69">
        <f t="shared" si="136"/>
        <v>2200000</v>
      </c>
    </row>
    <row r="842" spans="1:7" ht="20.25" x14ac:dyDescent="0.3">
      <c r="A842" s="37">
        <v>2120103</v>
      </c>
      <c r="B842" s="41" t="s">
        <v>523</v>
      </c>
      <c r="C842" s="68">
        <v>3000000</v>
      </c>
      <c r="D842" s="69">
        <v>3000000</v>
      </c>
      <c r="E842" s="75">
        <v>3000000</v>
      </c>
      <c r="F842" s="69"/>
      <c r="G842" s="69">
        <f t="shared" si="136"/>
        <v>3000000</v>
      </c>
    </row>
    <row r="843" spans="1:7" ht="20.25" x14ac:dyDescent="0.3">
      <c r="A843" s="37">
        <v>2110312</v>
      </c>
      <c r="B843" s="41" t="s">
        <v>22</v>
      </c>
      <c r="C843" s="68">
        <v>1000000</v>
      </c>
      <c r="D843" s="69">
        <v>1000000</v>
      </c>
      <c r="E843" s="75">
        <v>403002</v>
      </c>
      <c r="F843" s="69"/>
      <c r="G843" s="69">
        <f t="shared" si="136"/>
        <v>1000000</v>
      </c>
    </row>
    <row r="844" spans="1:7" ht="20.25" x14ac:dyDescent="0.3">
      <c r="A844" s="37">
        <v>2110301</v>
      </c>
      <c r="B844" s="41" t="s">
        <v>143</v>
      </c>
      <c r="C844" s="68">
        <v>6594000</v>
      </c>
      <c r="D844" s="69">
        <v>6594000</v>
      </c>
      <c r="E844" s="75">
        <v>3039049</v>
      </c>
      <c r="F844" s="69"/>
      <c r="G844" s="69">
        <f t="shared" si="136"/>
        <v>6594000</v>
      </c>
    </row>
    <row r="845" spans="1:7" ht="20.25" x14ac:dyDescent="0.3">
      <c r="A845" s="37">
        <v>2110202</v>
      </c>
      <c r="B845" s="41" t="s">
        <v>524</v>
      </c>
      <c r="C845" s="68">
        <v>700000</v>
      </c>
      <c r="D845" s="69">
        <v>700000</v>
      </c>
      <c r="E845" s="75">
        <v>388420</v>
      </c>
      <c r="F845" s="69"/>
      <c r="G845" s="69">
        <f t="shared" si="136"/>
        <v>700000</v>
      </c>
    </row>
    <row r="846" spans="1:7" ht="20.25" x14ac:dyDescent="0.3">
      <c r="A846" s="37">
        <v>2110320</v>
      </c>
      <c r="B846" s="41" t="s">
        <v>463</v>
      </c>
      <c r="C846" s="68">
        <v>1896000</v>
      </c>
      <c r="D846" s="69">
        <v>1896000</v>
      </c>
      <c r="E846" s="75">
        <v>89987</v>
      </c>
      <c r="F846" s="71"/>
      <c r="G846" s="69">
        <f t="shared" si="136"/>
        <v>1896000</v>
      </c>
    </row>
    <row r="847" spans="1:7" ht="20.25" x14ac:dyDescent="0.3">
      <c r="A847" s="37">
        <v>2110314</v>
      </c>
      <c r="B847" s="41" t="s">
        <v>525</v>
      </c>
      <c r="C847" s="68">
        <v>2436000</v>
      </c>
      <c r="D847" s="69">
        <v>2436000</v>
      </c>
      <c r="E847" s="75">
        <v>709655</v>
      </c>
      <c r="F847" s="69"/>
      <c r="G847" s="69">
        <f t="shared" si="136"/>
        <v>2436000</v>
      </c>
    </row>
    <row r="848" spans="1:7" s="50" customFormat="1" ht="20.25" x14ac:dyDescent="0.3">
      <c r="A848" s="36"/>
      <c r="B848" s="43" t="s">
        <v>526</v>
      </c>
      <c r="C848" s="71">
        <f>SUM(C840:C847)</f>
        <v>33787920</v>
      </c>
      <c r="D848" s="71">
        <f t="shared" ref="D848:F848" si="137">SUM(D840:D847)</f>
        <v>25787920</v>
      </c>
      <c r="E848" s="71">
        <f t="shared" si="137"/>
        <v>10036837</v>
      </c>
      <c r="F848" s="71">
        <f t="shared" si="137"/>
        <v>0</v>
      </c>
      <c r="G848" s="71">
        <f>SUM(G840:G847)</f>
        <v>25787920</v>
      </c>
    </row>
    <row r="849" spans="1:7" ht="20.25" x14ac:dyDescent="0.3">
      <c r="A849" s="37">
        <v>2210101</v>
      </c>
      <c r="B849" s="41" t="s">
        <v>272</v>
      </c>
      <c r="C849" s="68">
        <v>200000</v>
      </c>
      <c r="D849" s="69">
        <v>200000</v>
      </c>
      <c r="E849" s="75">
        <v>110900</v>
      </c>
      <c r="F849" s="69"/>
      <c r="G849" s="69">
        <f t="shared" ref="G849:G883" si="138">D849+F849</f>
        <v>200000</v>
      </c>
    </row>
    <row r="850" spans="1:7" ht="20.25" x14ac:dyDescent="0.3">
      <c r="A850" s="37">
        <v>2210102</v>
      </c>
      <c r="B850" s="41" t="s">
        <v>464</v>
      </c>
      <c r="C850" s="68">
        <v>70000</v>
      </c>
      <c r="D850" s="69">
        <v>70000</v>
      </c>
      <c r="E850" s="75">
        <v>70000</v>
      </c>
      <c r="F850" s="69"/>
      <c r="G850" s="69">
        <f t="shared" si="138"/>
        <v>70000</v>
      </c>
    </row>
    <row r="851" spans="1:7" ht="20.25" x14ac:dyDescent="0.3">
      <c r="A851" s="37">
        <v>2210103</v>
      </c>
      <c r="B851" s="41" t="s">
        <v>527</v>
      </c>
      <c r="C851" s="68">
        <v>50000</v>
      </c>
      <c r="D851" s="69">
        <v>50000</v>
      </c>
      <c r="E851" s="75">
        <v>39800</v>
      </c>
      <c r="F851" s="69"/>
      <c r="G851" s="69">
        <f t="shared" si="138"/>
        <v>50000</v>
      </c>
    </row>
    <row r="852" spans="1:7" ht="20.25" x14ac:dyDescent="0.3">
      <c r="A852" s="37">
        <v>2210201</v>
      </c>
      <c r="B852" s="41" t="s">
        <v>528</v>
      </c>
      <c r="C852" s="68">
        <v>100000</v>
      </c>
      <c r="D852" s="69">
        <v>100000</v>
      </c>
      <c r="E852" s="75">
        <v>100000</v>
      </c>
      <c r="F852" s="69"/>
      <c r="G852" s="69">
        <f t="shared" si="138"/>
        <v>100000</v>
      </c>
    </row>
    <row r="853" spans="1:7" ht="20.25" x14ac:dyDescent="0.3">
      <c r="A853" s="37">
        <v>2211016</v>
      </c>
      <c r="B853" s="41" t="s">
        <v>529</v>
      </c>
      <c r="C853" s="68">
        <v>330000</v>
      </c>
      <c r="D853" s="69">
        <v>330000</v>
      </c>
      <c r="E853" s="75">
        <v>-50160</v>
      </c>
      <c r="F853" s="69">
        <v>55000</v>
      </c>
      <c r="G853" s="69">
        <f t="shared" si="138"/>
        <v>385000</v>
      </c>
    </row>
    <row r="854" spans="1:7" ht="20.25" x14ac:dyDescent="0.3">
      <c r="A854" s="37">
        <v>2210203</v>
      </c>
      <c r="B854" s="41" t="s">
        <v>530</v>
      </c>
      <c r="C854" s="68">
        <v>33000</v>
      </c>
      <c r="D854" s="69">
        <v>33000</v>
      </c>
      <c r="E854" s="75">
        <v>33000</v>
      </c>
      <c r="F854" s="69"/>
      <c r="G854" s="69">
        <f t="shared" si="138"/>
        <v>33000</v>
      </c>
    </row>
    <row r="855" spans="1:7" ht="20.25" x14ac:dyDescent="0.3">
      <c r="A855" s="37">
        <v>2210202</v>
      </c>
      <c r="B855" s="41" t="s">
        <v>149</v>
      </c>
      <c r="C855" s="68" t="s">
        <v>531</v>
      </c>
      <c r="D855" s="69"/>
      <c r="E855" s="69"/>
      <c r="F855" s="69"/>
      <c r="G855" s="69">
        <f t="shared" si="138"/>
        <v>0</v>
      </c>
    </row>
    <row r="856" spans="1:7" ht="20.25" x14ac:dyDescent="0.3">
      <c r="A856" s="37">
        <v>2210205</v>
      </c>
      <c r="B856" s="41" t="s">
        <v>151</v>
      </c>
      <c r="C856" s="68">
        <v>500000</v>
      </c>
      <c r="D856" s="69">
        <v>500000</v>
      </c>
      <c r="E856" s="75">
        <v>440000</v>
      </c>
      <c r="F856" s="69">
        <v>-400000</v>
      </c>
      <c r="G856" s="69">
        <f t="shared" si="138"/>
        <v>100000</v>
      </c>
    </row>
    <row r="857" spans="1:7" ht="20.25" x14ac:dyDescent="0.3">
      <c r="A857" s="37">
        <v>2211399</v>
      </c>
      <c r="B857" s="41" t="s">
        <v>532</v>
      </c>
      <c r="C857" s="68">
        <v>550000</v>
      </c>
      <c r="D857" s="69">
        <v>550000</v>
      </c>
      <c r="E857" s="75">
        <v>6510</v>
      </c>
      <c r="F857" s="69"/>
      <c r="G857" s="69">
        <f t="shared" si="138"/>
        <v>550000</v>
      </c>
    </row>
    <row r="858" spans="1:7" ht="20.25" x14ac:dyDescent="0.3">
      <c r="A858" s="37">
        <v>2210705</v>
      </c>
      <c r="B858" s="41" t="s">
        <v>533</v>
      </c>
      <c r="C858" s="68">
        <v>500000</v>
      </c>
      <c r="D858" s="69">
        <v>500000</v>
      </c>
      <c r="E858" s="75">
        <v>9000</v>
      </c>
      <c r="F858" s="69"/>
      <c r="G858" s="69">
        <f t="shared" si="138"/>
        <v>500000</v>
      </c>
    </row>
    <row r="859" spans="1:7" ht="20.25" x14ac:dyDescent="0.3">
      <c r="A859" s="37">
        <v>2210301</v>
      </c>
      <c r="B859" s="41" t="s">
        <v>534</v>
      </c>
      <c r="C859" s="68">
        <v>4500000</v>
      </c>
      <c r="D859" s="69">
        <v>4500000</v>
      </c>
      <c r="E859" s="75">
        <v>100</v>
      </c>
      <c r="F859" s="69"/>
      <c r="G859" s="69">
        <f t="shared" si="138"/>
        <v>4500000</v>
      </c>
    </row>
    <row r="860" spans="1:7" ht="20.25" x14ac:dyDescent="0.3">
      <c r="A860" s="37">
        <v>2210302</v>
      </c>
      <c r="B860" s="41" t="s">
        <v>153</v>
      </c>
      <c r="C860" s="68">
        <v>3500000</v>
      </c>
      <c r="D860" s="69">
        <v>3500000</v>
      </c>
      <c r="E860" s="75">
        <v>503</v>
      </c>
      <c r="F860" s="69"/>
      <c r="G860" s="69">
        <f t="shared" si="138"/>
        <v>3500000</v>
      </c>
    </row>
    <row r="861" spans="1:7" ht="20.25" x14ac:dyDescent="0.3">
      <c r="A861" s="37">
        <v>2210303</v>
      </c>
      <c r="B861" s="41" t="s">
        <v>154</v>
      </c>
      <c r="C861" s="68">
        <v>110000</v>
      </c>
      <c r="D861" s="69">
        <v>110000</v>
      </c>
      <c r="E861" s="75">
        <v>450</v>
      </c>
      <c r="F861" s="69"/>
      <c r="G861" s="69">
        <f t="shared" si="138"/>
        <v>110000</v>
      </c>
    </row>
    <row r="862" spans="1:7" ht="20.25" x14ac:dyDescent="0.3">
      <c r="A862" s="37">
        <v>2210302</v>
      </c>
      <c r="B862" s="41" t="s">
        <v>535</v>
      </c>
      <c r="C862" s="68" t="s">
        <v>531</v>
      </c>
      <c r="D862" s="69"/>
      <c r="E862" s="69"/>
      <c r="F862" s="69"/>
      <c r="G862" s="69">
        <f t="shared" si="138"/>
        <v>0</v>
      </c>
    </row>
    <row r="863" spans="1:7" ht="20.25" x14ac:dyDescent="0.3">
      <c r="A863" s="37">
        <v>2210502</v>
      </c>
      <c r="B863" s="41" t="s">
        <v>536</v>
      </c>
      <c r="C863" s="68">
        <v>220000</v>
      </c>
      <c r="D863" s="69">
        <v>220000</v>
      </c>
      <c r="E863" s="75">
        <v>217000</v>
      </c>
      <c r="F863" s="69">
        <v>-200000</v>
      </c>
      <c r="G863" s="69">
        <f t="shared" si="138"/>
        <v>20000</v>
      </c>
    </row>
    <row r="864" spans="1:7" ht="20.25" x14ac:dyDescent="0.3">
      <c r="A864" s="37">
        <v>2210503</v>
      </c>
      <c r="B864" s="41" t="s">
        <v>537</v>
      </c>
      <c r="C864" s="68">
        <v>110000</v>
      </c>
      <c r="D864" s="69">
        <v>110000</v>
      </c>
      <c r="E864" s="75">
        <v>95000</v>
      </c>
      <c r="F864" s="69"/>
      <c r="G864" s="69">
        <f t="shared" si="138"/>
        <v>110000</v>
      </c>
    </row>
    <row r="865" spans="1:7" ht="20.25" x14ac:dyDescent="0.3">
      <c r="A865" s="37">
        <v>2210504</v>
      </c>
      <c r="B865" s="41" t="s">
        <v>538</v>
      </c>
      <c r="C865" s="68">
        <v>1000000</v>
      </c>
      <c r="D865" s="69">
        <v>1000000</v>
      </c>
      <c r="E865" s="75">
        <v>0</v>
      </c>
      <c r="F865" s="69"/>
      <c r="G865" s="69">
        <f t="shared" si="138"/>
        <v>1000000</v>
      </c>
    </row>
    <row r="866" spans="1:7" ht="20.25" x14ac:dyDescent="0.3">
      <c r="A866" s="37">
        <v>2210599</v>
      </c>
      <c r="B866" s="41" t="s">
        <v>539</v>
      </c>
      <c r="C866" s="68">
        <v>44000</v>
      </c>
      <c r="D866" s="69">
        <v>44000</v>
      </c>
      <c r="E866" s="75">
        <v>44000</v>
      </c>
      <c r="F866" s="69"/>
      <c r="G866" s="69">
        <f t="shared" si="138"/>
        <v>44000</v>
      </c>
    </row>
    <row r="867" spans="1:7" ht="20.25" x14ac:dyDescent="0.3">
      <c r="A867" s="37">
        <v>2210801</v>
      </c>
      <c r="B867" s="41" t="s">
        <v>540</v>
      </c>
      <c r="C867" s="68">
        <v>550000</v>
      </c>
      <c r="D867" s="69">
        <v>550000</v>
      </c>
      <c r="E867" s="75">
        <v>8065</v>
      </c>
      <c r="F867" s="69"/>
      <c r="G867" s="69">
        <f t="shared" si="138"/>
        <v>550000</v>
      </c>
    </row>
    <row r="868" spans="1:7" ht="20.25" x14ac:dyDescent="0.3">
      <c r="A868" s="37">
        <v>2210802</v>
      </c>
      <c r="B868" s="41" t="s">
        <v>541</v>
      </c>
      <c r="C868" s="68">
        <v>3600000</v>
      </c>
      <c r="D868" s="69">
        <v>3600000</v>
      </c>
      <c r="E868" s="75">
        <v>-134576</v>
      </c>
      <c r="F868" s="69">
        <v>140000</v>
      </c>
      <c r="G868" s="69">
        <f t="shared" si="138"/>
        <v>3740000</v>
      </c>
    </row>
    <row r="869" spans="1:7" ht="20.25" x14ac:dyDescent="0.3">
      <c r="A869" s="37">
        <v>2210505</v>
      </c>
      <c r="B869" s="41" t="s">
        <v>542</v>
      </c>
      <c r="C869" s="68">
        <v>5000000</v>
      </c>
      <c r="D869" s="69">
        <v>5000000</v>
      </c>
      <c r="E869" s="75">
        <v>25000</v>
      </c>
      <c r="F869" s="69"/>
      <c r="G869" s="69">
        <f t="shared" si="138"/>
        <v>5000000</v>
      </c>
    </row>
    <row r="870" spans="1:7" ht="20.25" x14ac:dyDescent="0.3">
      <c r="A870" s="37">
        <v>2211101</v>
      </c>
      <c r="B870" s="41" t="s">
        <v>543</v>
      </c>
      <c r="C870" s="68">
        <v>1040647</v>
      </c>
      <c r="D870" s="69">
        <v>1040647</v>
      </c>
      <c r="E870" s="75">
        <v>143717</v>
      </c>
      <c r="F870" s="69"/>
      <c r="G870" s="69">
        <f t="shared" si="138"/>
        <v>1040647</v>
      </c>
    </row>
    <row r="871" spans="1:7" ht="20.25" x14ac:dyDescent="0.3">
      <c r="A871" s="37">
        <v>2211103</v>
      </c>
      <c r="B871" s="41" t="s">
        <v>544</v>
      </c>
      <c r="C871" s="68">
        <v>330000</v>
      </c>
      <c r="D871" s="69">
        <v>330000</v>
      </c>
      <c r="E871" s="75">
        <v>238200</v>
      </c>
      <c r="F871" s="69">
        <v>-200000</v>
      </c>
      <c r="G871" s="69">
        <f t="shared" si="138"/>
        <v>130000</v>
      </c>
    </row>
    <row r="872" spans="1:7" ht="20.25" x14ac:dyDescent="0.3">
      <c r="A872" s="37">
        <v>2211301</v>
      </c>
      <c r="B872" s="41" t="s">
        <v>545</v>
      </c>
      <c r="C872" s="68">
        <v>11000</v>
      </c>
      <c r="D872" s="69">
        <v>11000</v>
      </c>
      <c r="E872" s="75">
        <v>11000</v>
      </c>
      <c r="F872" s="69"/>
      <c r="G872" s="69">
        <f t="shared" si="138"/>
        <v>11000</v>
      </c>
    </row>
    <row r="873" spans="1:7" ht="20.25" x14ac:dyDescent="0.3">
      <c r="A873" s="37">
        <v>3110902</v>
      </c>
      <c r="B873" s="41" t="s">
        <v>546</v>
      </c>
      <c r="C873" s="68">
        <v>165000</v>
      </c>
      <c r="D873" s="69">
        <v>165000</v>
      </c>
      <c r="E873" s="75">
        <v>165000</v>
      </c>
      <c r="F873" s="69">
        <v>-165000</v>
      </c>
      <c r="G873" s="69">
        <f t="shared" si="138"/>
        <v>0</v>
      </c>
    </row>
    <row r="874" spans="1:7" ht="20.25" x14ac:dyDescent="0.3">
      <c r="A874" s="37">
        <v>3111001</v>
      </c>
      <c r="B874" s="41" t="s">
        <v>547</v>
      </c>
      <c r="C874" s="68" t="s">
        <v>531</v>
      </c>
      <c r="D874" s="69"/>
      <c r="E874" s="69"/>
      <c r="F874" s="69"/>
      <c r="G874" s="69">
        <f t="shared" si="138"/>
        <v>0</v>
      </c>
    </row>
    <row r="875" spans="1:7" ht="20.25" x14ac:dyDescent="0.3">
      <c r="A875" s="37">
        <v>2210304</v>
      </c>
      <c r="B875" s="41" t="s">
        <v>548</v>
      </c>
      <c r="C875" s="68">
        <v>22000</v>
      </c>
      <c r="D875" s="69">
        <v>22000</v>
      </c>
      <c r="E875" s="75">
        <v>22000</v>
      </c>
      <c r="F875" s="69"/>
      <c r="G875" s="69">
        <f t="shared" si="138"/>
        <v>22000</v>
      </c>
    </row>
    <row r="876" spans="1:7" ht="20.25" x14ac:dyDescent="0.3">
      <c r="A876" s="37">
        <v>2220210</v>
      </c>
      <c r="B876" s="41" t="s">
        <v>549</v>
      </c>
      <c r="C876" s="68">
        <v>110000</v>
      </c>
      <c r="D876" s="69">
        <v>110000</v>
      </c>
      <c r="E876" s="75">
        <v>110000</v>
      </c>
      <c r="F876" s="69">
        <v>-110000</v>
      </c>
      <c r="G876" s="69">
        <f t="shared" si="138"/>
        <v>0</v>
      </c>
    </row>
    <row r="877" spans="1:7" ht="20.25" x14ac:dyDescent="0.3">
      <c r="A877" s="37">
        <v>3111003</v>
      </c>
      <c r="B877" s="41" t="s">
        <v>550</v>
      </c>
      <c r="C877" s="68">
        <v>500000</v>
      </c>
      <c r="D877" s="69">
        <v>100000</v>
      </c>
      <c r="E877" s="75">
        <v>100000</v>
      </c>
      <c r="F877" s="69">
        <v>-100000</v>
      </c>
      <c r="G877" s="69">
        <f t="shared" si="138"/>
        <v>0</v>
      </c>
    </row>
    <row r="878" spans="1:7" ht="20.25" x14ac:dyDescent="0.3">
      <c r="A878" s="37">
        <v>3111009</v>
      </c>
      <c r="B878" s="41" t="s">
        <v>551</v>
      </c>
      <c r="C878" s="68">
        <v>1800000</v>
      </c>
      <c r="D878" s="69">
        <v>1800000</v>
      </c>
      <c r="E878" s="75">
        <v>311950</v>
      </c>
      <c r="F878" s="69">
        <v>-300000</v>
      </c>
      <c r="G878" s="69">
        <f t="shared" si="138"/>
        <v>1500000</v>
      </c>
    </row>
    <row r="879" spans="1:7" ht="20.25" x14ac:dyDescent="0.3">
      <c r="A879" s="37">
        <v>3111002</v>
      </c>
      <c r="B879" s="41" t="s">
        <v>552</v>
      </c>
      <c r="C879" s="68" t="s">
        <v>531</v>
      </c>
      <c r="D879" s="69"/>
      <c r="E879" s="69"/>
      <c r="F879" s="69"/>
      <c r="G879" s="69">
        <f t="shared" si="138"/>
        <v>0</v>
      </c>
    </row>
    <row r="880" spans="1:7" ht="20.25" x14ac:dyDescent="0.3">
      <c r="A880" s="37">
        <v>2211102</v>
      </c>
      <c r="B880" s="41" t="s">
        <v>553</v>
      </c>
      <c r="C880" s="68">
        <v>220000</v>
      </c>
      <c r="D880" s="69">
        <v>220000</v>
      </c>
      <c r="E880" s="75">
        <v>220000</v>
      </c>
      <c r="F880" s="69">
        <v>-200000</v>
      </c>
      <c r="G880" s="69">
        <f t="shared" si="138"/>
        <v>20000</v>
      </c>
    </row>
    <row r="881" spans="1:7" ht="20.25" x14ac:dyDescent="0.3">
      <c r="A881" s="37">
        <v>3110704</v>
      </c>
      <c r="B881" s="41" t="s">
        <v>554</v>
      </c>
      <c r="C881" s="68">
        <v>132000</v>
      </c>
      <c r="D881" s="69">
        <v>132000</v>
      </c>
      <c r="E881" s="75">
        <v>12500</v>
      </c>
      <c r="F881" s="69"/>
      <c r="G881" s="69">
        <f t="shared" si="138"/>
        <v>132000</v>
      </c>
    </row>
    <row r="882" spans="1:7" ht="20.25" x14ac:dyDescent="0.3">
      <c r="A882" s="37">
        <v>2211306</v>
      </c>
      <c r="B882" s="41" t="s">
        <v>555</v>
      </c>
      <c r="C882" s="68">
        <v>44000</v>
      </c>
      <c r="D882" s="69">
        <v>44000</v>
      </c>
      <c r="E882" s="75">
        <v>44000</v>
      </c>
      <c r="F882" s="71"/>
      <c r="G882" s="69">
        <f t="shared" si="138"/>
        <v>44000</v>
      </c>
    </row>
    <row r="883" spans="1:7" ht="20.25" x14ac:dyDescent="0.3">
      <c r="A883" s="37">
        <v>2220202</v>
      </c>
      <c r="B883" s="41" t="s">
        <v>556</v>
      </c>
      <c r="C883" s="68">
        <v>55000</v>
      </c>
      <c r="D883" s="69">
        <v>55000</v>
      </c>
      <c r="E883" s="75">
        <v>55000</v>
      </c>
      <c r="F883" s="71"/>
      <c r="G883" s="69">
        <f t="shared" si="138"/>
        <v>55000</v>
      </c>
    </row>
    <row r="884" spans="1:7" s="50" customFormat="1" ht="20.25" x14ac:dyDescent="0.3">
      <c r="A884" s="36"/>
      <c r="B884" s="43" t="s">
        <v>557</v>
      </c>
      <c r="C884" s="71">
        <f>SUM(C849:C883)</f>
        <v>25396647</v>
      </c>
      <c r="D884" s="71">
        <f t="shared" ref="D884:F884" si="139">SUM(D849:D883)</f>
        <v>24996647</v>
      </c>
      <c r="E884" s="71">
        <f t="shared" si="139"/>
        <v>2447959</v>
      </c>
      <c r="F884" s="71">
        <f t="shared" si="139"/>
        <v>-1480000</v>
      </c>
      <c r="G884" s="71">
        <f>SUM(G849:G883)</f>
        <v>23516647</v>
      </c>
    </row>
    <row r="885" spans="1:7" s="50" customFormat="1" ht="20.25" x14ac:dyDescent="0.3">
      <c r="A885" s="36"/>
      <c r="B885" s="43" t="s">
        <v>214</v>
      </c>
      <c r="C885" s="71">
        <v>0</v>
      </c>
      <c r="D885" s="69">
        <v>0</v>
      </c>
      <c r="E885" s="69"/>
      <c r="F885" s="69"/>
      <c r="G885" s="69">
        <f t="shared" ref="G885:G890" si="140">D885+F885</f>
        <v>0</v>
      </c>
    </row>
    <row r="886" spans="1:7" s="50" customFormat="1" ht="20.25" x14ac:dyDescent="0.3">
      <c r="A886" s="36"/>
      <c r="B886" s="43" t="s">
        <v>558</v>
      </c>
      <c r="C886" s="71" t="s">
        <v>531</v>
      </c>
      <c r="D886" s="69"/>
      <c r="E886" s="69"/>
      <c r="F886" s="69"/>
      <c r="G886" s="69">
        <f t="shared" si="140"/>
        <v>0</v>
      </c>
    </row>
    <row r="887" spans="1:7" ht="20.25" x14ac:dyDescent="0.3">
      <c r="A887" s="37">
        <v>2210799</v>
      </c>
      <c r="B887" s="41" t="s">
        <v>559</v>
      </c>
      <c r="C887" s="68">
        <v>2000000</v>
      </c>
      <c r="D887" s="69">
        <v>2000000</v>
      </c>
      <c r="E887" s="75">
        <v>280600</v>
      </c>
      <c r="F887" s="69">
        <v>-200000</v>
      </c>
      <c r="G887" s="69">
        <f t="shared" si="140"/>
        <v>1800000</v>
      </c>
    </row>
    <row r="888" spans="1:7" ht="20.25" x14ac:dyDescent="0.3">
      <c r="A888" s="37">
        <v>2210807</v>
      </c>
      <c r="B888" s="41" t="s">
        <v>560</v>
      </c>
      <c r="C888" s="68">
        <v>1000000</v>
      </c>
      <c r="D888" s="69">
        <v>1000000</v>
      </c>
      <c r="E888" s="75">
        <v>0</v>
      </c>
      <c r="F888" s="69"/>
      <c r="G888" s="69">
        <f t="shared" si="140"/>
        <v>1000000</v>
      </c>
    </row>
    <row r="889" spans="1:7" ht="20.25" x14ac:dyDescent="0.3">
      <c r="A889" s="37"/>
      <c r="B889" s="43" t="s">
        <v>561</v>
      </c>
      <c r="C889" s="68" t="s">
        <v>531</v>
      </c>
      <c r="D889" s="69"/>
      <c r="E889" s="71"/>
      <c r="F889" s="71"/>
      <c r="G889" s="69">
        <f t="shared" si="140"/>
        <v>0</v>
      </c>
    </row>
    <row r="890" spans="1:7" ht="20.25" x14ac:dyDescent="0.3">
      <c r="A890" s="37">
        <v>2210505</v>
      </c>
      <c r="B890" s="41" t="s">
        <v>562</v>
      </c>
      <c r="C890" s="68">
        <v>6000000</v>
      </c>
      <c r="D890" s="69">
        <v>0</v>
      </c>
      <c r="E890" s="75"/>
      <c r="F890" s="71"/>
      <c r="G890" s="69">
        <f t="shared" si="140"/>
        <v>0</v>
      </c>
    </row>
    <row r="891" spans="1:7" s="50" customFormat="1" ht="20.25" x14ac:dyDescent="0.3">
      <c r="A891" s="36"/>
      <c r="B891" s="43" t="s">
        <v>137</v>
      </c>
      <c r="C891" s="71">
        <f>SUM(C885:C890)</f>
        <v>9000000</v>
      </c>
      <c r="D891" s="71">
        <f t="shared" ref="D891:F891" si="141">SUM(D885:D890)</f>
        <v>3000000</v>
      </c>
      <c r="E891" s="71">
        <f t="shared" si="141"/>
        <v>280600</v>
      </c>
      <c r="F891" s="71">
        <f t="shared" si="141"/>
        <v>-200000</v>
      </c>
      <c r="G891" s="71">
        <f>SUM(G885:G890)</f>
        <v>2800000</v>
      </c>
    </row>
    <row r="892" spans="1:7" s="50" customFormat="1" ht="20.25" x14ac:dyDescent="0.3">
      <c r="A892" s="36"/>
      <c r="B892" s="43" t="s">
        <v>563</v>
      </c>
      <c r="C892" s="71">
        <f>C891+C884</f>
        <v>34396647</v>
      </c>
      <c r="D892" s="71">
        <f t="shared" ref="D892:F892" si="142">D891+D884</f>
        <v>27996647</v>
      </c>
      <c r="E892" s="71">
        <f t="shared" si="142"/>
        <v>2728559</v>
      </c>
      <c r="F892" s="71">
        <f t="shared" si="142"/>
        <v>-1680000</v>
      </c>
      <c r="G892" s="71">
        <f>G891+G884</f>
        <v>26316647</v>
      </c>
    </row>
    <row r="893" spans="1:7" s="50" customFormat="1" ht="20.25" x14ac:dyDescent="0.3">
      <c r="A893" s="36"/>
      <c r="B893" s="43" t="s">
        <v>478</v>
      </c>
      <c r="C893" s="71">
        <f>C892+C848</f>
        <v>68184567</v>
      </c>
      <c r="D893" s="71">
        <f t="shared" ref="D893:F893" si="143">D892+D848</f>
        <v>53784567</v>
      </c>
      <c r="E893" s="71">
        <f t="shared" si="143"/>
        <v>12765396</v>
      </c>
      <c r="F893" s="71">
        <f t="shared" si="143"/>
        <v>-1680000</v>
      </c>
      <c r="G893" s="71">
        <f>G892+G848</f>
        <v>52104567</v>
      </c>
    </row>
    <row r="894" spans="1:7" s="50" customFormat="1" ht="20.25" x14ac:dyDescent="0.3">
      <c r="A894" s="36"/>
      <c r="B894" s="43" t="s">
        <v>564</v>
      </c>
      <c r="C894" s="71" t="s">
        <v>531</v>
      </c>
      <c r="D894" s="69"/>
      <c r="E894" s="73"/>
      <c r="F894" s="69"/>
      <c r="G894" s="69">
        <f t="shared" ref="G894:G899" si="144">D894+F894</f>
        <v>0</v>
      </c>
    </row>
    <row r="895" spans="1:7" s="50" customFormat="1" ht="20.25" x14ac:dyDescent="0.3">
      <c r="A895" s="36"/>
      <c r="B895" s="43" t="s">
        <v>565</v>
      </c>
      <c r="C895" s="71" t="s">
        <v>531</v>
      </c>
      <c r="D895" s="69"/>
      <c r="E895" s="69"/>
      <c r="F895" s="69"/>
      <c r="G895" s="69">
        <f t="shared" si="144"/>
        <v>0</v>
      </c>
    </row>
    <row r="896" spans="1:7" ht="20.25" x14ac:dyDescent="0.3">
      <c r="A896" s="37">
        <v>2640499</v>
      </c>
      <c r="B896" s="41" t="s">
        <v>566</v>
      </c>
      <c r="C896" s="68">
        <v>50000000</v>
      </c>
      <c r="D896" s="69">
        <v>35000000</v>
      </c>
      <c r="E896" s="69">
        <v>0</v>
      </c>
      <c r="F896" s="69"/>
      <c r="G896" s="69">
        <f t="shared" si="144"/>
        <v>35000000</v>
      </c>
    </row>
    <row r="897" spans="1:7" ht="20.25" x14ac:dyDescent="0.3">
      <c r="A897" s="37">
        <v>2640499</v>
      </c>
      <c r="B897" s="41" t="s">
        <v>567</v>
      </c>
      <c r="C897" s="68">
        <v>42500000</v>
      </c>
      <c r="D897" s="69">
        <v>62500000</v>
      </c>
      <c r="E897" s="75">
        <v>38691436</v>
      </c>
      <c r="F897" s="69">
        <v>-38691436</v>
      </c>
      <c r="G897" s="69">
        <f t="shared" si="144"/>
        <v>23808564</v>
      </c>
    </row>
    <row r="898" spans="1:7" ht="20.25" x14ac:dyDescent="0.3">
      <c r="A898" s="37">
        <v>3111010</v>
      </c>
      <c r="B898" s="41" t="s">
        <v>568</v>
      </c>
      <c r="C898" s="68">
        <v>1210000</v>
      </c>
      <c r="D898" s="69">
        <v>1210000</v>
      </c>
      <c r="E898" s="75">
        <v>65300</v>
      </c>
      <c r="F898" s="71"/>
      <c r="G898" s="69">
        <f t="shared" si="144"/>
        <v>1210000</v>
      </c>
    </row>
    <row r="899" spans="1:7" ht="20.25" x14ac:dyDescent="0.3">
      <c r="A899" s="37">
        <v>2640499</v>
      </c>
      <c r="B899" s="41" t="s">
        <v>569</v>
      </c>
      <c r="C899" s="68">
        <v>5000000</v>
      </c>
      <c r="D899" s="69">
        <v>3042143</v>
      </c>
      <c r="E899" s="71">
        <v>0</v>
      </c>
      <c r="F899" s="71"/>
      <c r="G899" s="69">
        <f t="shared" si="144"/>
        <v>3042143</v>
      </c>
    </row>
    <row r="900" spans="1:7" s="50" customFormat="1" ht="20.25" x14ac:dyDescent="0.3">
      <c r="A900" s="36"/>
      <c r="B900" s="43" t="s">
        <v>570</v>
      </c>
      <c r="C900" s="71">
        <f>SUM(C896:C899)</f>
        <v>98710000</v>
      </c>
      <c r="D900" s="71">
        <f t="shared" ref="D900:F900" si="145">SUM(D896:D899)</f>
        <v>101752143</v>
      </c>
      <c r="E900" s="71">
        <f t="shared" si="145"/>
        <v>38756736</v>
      </c>
      <c r="F900" s="71">
        <f t="shared" si="145"/>
        <v>-38691436</v>
      </c>
      <c r="G900" s="71">
        <f>SUM(G896:G899)</f>
        <v>63060707</v>
      </c>
    </row>
    <row r="901" spans="1:7" s="50" customFormat="1" ht="20.25" x14ac:dyDescent="0.3">
      <c r="A901" s="36"/>
      <c r="B901" s="43" t="s">
        <v>571</v>
      </c>
      <c r="C901" s="71"/>
      <c r="D901" s="69">
        <v>0</v>
      </c>
      <c r="E901" s="69"/>
      <c r="F901" s="69"/>
      <c r="G901" s="69">
        <f>D901+F901</f>
        <v>0</v>
      </c>
    </row>
    <row r="902" spans="1:7" ht="20.25" x14ac:dyDescent="0.3">
      <c r="A902" s="37">
        <v>2211399</v>
      </c>
      <c r="B902" s="41" t="s">
        <v>572</v>
      </c>
      <c r="C902" s="68">
        <v>8000000</v>
      </c>
      <c r="D902" s="69">
        <v>11000000</v>
      </c>
      <c r="E902" s="75">
        <v>3713400</v>
      </c>
      <c r="F902" s="71">
        <v>-3700000</v>
      </c>
      <c r="G902" s="69">
        <f>D902+F902</f>
        <v>7300000</v>
      </c>
    </row>
    <row r="903" spans="1:7" ht="20.25" x14ac:dyDescent="0.3">
      <c r="A903" s="37">
        <v>3110299</v>
      </c>
      <c r="B903" s="41" t="s">
        <v>573</v>
      </c>
      <c r="C903" s="68">
        <v>15000000</v>
      </c>
      <c r="D903" s="69">
        <v>0</v>
      </c>
      <c r="E903" s="71"/>
      <c r="F903" s="71"/>
      <c r="G903" s="69">
        <f>D903+F903</f>
        <v>0</v>
      </c>
    </row>
    <row r="904" spans="1:7" s="50" customFormat="1" ht="20.25" x14ac:dyDescent="0.3">
      <c r="A904" s="36"/>
      <c r="B904" s="43" t="s">
        <v>574</v>
      </c>
      <c r="C904" s="71">
        <f>SUM(C902:C903)</f>
        <v>23000000</v>
      </c>
      <c r="D904" s="71">
        <f t="shared" ref="D904:F904" si="146">SUM(D902:D903)</f>
        <v>11000000</v>
      </c>
      <c r="E904" s="71">
        <f t="shared" si="146"/>
        <v>3713400</v>
      </c>
      <c r="F904" s="71">
        <f t="shared" si="146"/>
        <v>-3700000</v>
      </c>
      <c r="G904" s="71">
        <f>SUM(G902:G903)</f>
        <v>7300000</v>
      </c>
    </row>
    <row r="905" spans="1:7" s="50" customFormat="1" ht="20.25" x14ac:dyDescent="0.3">
      <c r="A905" s="36"/>
      <c r="B905" s="43" t="s">
        <v>575</v>
      </c>
      <c r="C905" s="71" t="s">
        <v>531</v>
      </c>
      <c r="D905" s="69"/>
      <c r="E905" s="69"/>
      <c r="F905" s="69"/>
      <c r="G905" s="69">
        <f>D905+F905</f>
        <v>0</v>
      </c>
    </row>
    <row r="906" spans="1:7" ht="20.25" x14ac:dyDescent="0.3">
      <c r="A906" s="37">
        <v>3111011</v>
      </c>
      <c r="B906" s="41" t="s">
        <v>576</v>
      </c>
      <c r="C906" s="68">
        <v>6000000</v>
      </c>
      <c r="D906" s="69">
        <v>6000000</v>
      </c>
      <c r="E906" s="75">
        <v>135144</v>
      </c>
      <c r="F906" s="69"/>
      <c r="G906" s="69">
        <f>D906+F906</f>
        <v>6000000</v>
      </c>
    </row>
    <row r="907" spans="1:7" ht="20.25" x14ac:dyDescent="0.3">
      <c r="A907" s="37">
        <v>2640503</v>
      </c>
      <c r="B907" s="41" t="s">
        <v>577</v>
      </c>
      <c r="C907" s="68">
        <v>5000000</v>
      </c>
      <c r="D907" s="69">
        <v>5000000</v>
      </c>
      <c r="E907" s="71">
        <v>0</v>
      </c>
      <c r="F907" s="71"/>
      <c r="G907" s="69">
        <f>D907+F907</f>
        <v>5000000</v>
      </c>
    </row>
    <row r="908" spans="1:7" ht="20.25" x14ac:dyDescent="0.3">
      <c r="A908" s="37">
        <v>3110599</v>
      </c>
      <c r="B908" s="41" t="s">
        <v>578</v>
      </c>
      <c r="C908" s="68">
        <v>15000000</v>
      </c>
      <c r="D908" s="69">
        <v>25000000</v>
      </c>
      <c r="E908" s="75">
        <v>699416</v>
      </c>
      <c r="F908" s="71">
        <v>-600000</v>
      </c>
      <c r="G908" s="69">
        <f>D908+F908</f>
        <v>24400000</v>
      </c>
    </row>
    <row r="909" spans="1:7" s="54" customFormat="1" ht="20.25" x14ac:dyDescent="0.3">
      <c r="A909" s="83"/>
      <c r="B909" s="53" t="s">
        <v>579</v>
      </c>
      <c r="C909" s="71">
        <f>SUM(C906:C908)</f>
        <v>26000000</v>
      </c>
      <c r="D909" s="71">
        <f t="shared" ref="D909:F909" si="147">SUM(D906:D908)</f>
        <v>36000000</v>
      </c>
      <c r="E909" s="71">
        <f t="shared" si="147"/>
        <v>834560</v>
      </c>
      <c r="F909" s="71">
        <f t="shared" si="147"/>
        <v>-600000</v>
      </c>
      <c r="G909" s="71">
        <f>SUM(G906:G908)</f>
        <v>35400000</v>
      </c>
    </row>
    <row r="910" spans="1:7" s="54" customFormat="1" ht="20.25" x14ac:dyDescent="0.3">
      <c r="A910" s="83"/>
      <c r="B910" s="53" t="s">
        <v>580</v>
      </c>
      <c r="C910" s="71" t="s">
        <v>531</v>
      </c>
      <c r="D910" s="69"/>
      <c r="E910" s="69"/>
      <c r="F910" s="69"/>
      <c r="G910" s="69">
        <f>D910+F910</f>
        <v>0</v>
      </c>
    </row>
    <row r="911" spans="1:7" ht="20.25" x14ac:dyDescent="0.3">
      <c r="A911" s="37">
        <v>3110202</v>
      </c>
      <c r="B911" s="41" t="s">
        <v>581</v>
      </c>
      <c r="C911" s="68">
        <v>8000000</v>
      </c>
      <c r="D911" s="69">
        <v>0</v>
      </c>
      <c r="E911" s="69"/>
      <c r="F911" s="69"/>
      <c r="G911" s="69">
        <f>D911+F911</f>
        <v>0</v>
      </c>
    </row>
    <row r="912" spans="1:7" ht="20.25" x14ac:dyDescent="0.3">
      <c r="A912" s="37">
        <v>3110504</v>
      </c>
      <c r="B912" s="41" t="s">
        <v>582</v>
      </c>
      <c r="C912" s="68">
        <v>20000000</v>
      </c>
      <c r="D912" s="69">
        <v>28000000</v>
      </c>
      <c r="E912" s="75">
        <v>377711</v>
      </c>
      <c r="F912" s="71">
        <v>-300000</v>
      </c>
      <c r="G912" s="69">
        <f>D912+F912</f>
        <v>27700000</v>
      </c>
    </row>
    <row r="913" spans="1:7" ht="20.25" x14ac:dyDescent="0.3">
      <c r="A913" s="37">
        <v>3110504</v>
      </c>
      <c r="B913" s="41" t="s">
        <v>583</v>
      </c>
      <c r="C913" s="68">
        <v>5000000</v>
      </c>
      <c r="D913" s="69">
        <v>5000000</v>
      </c>
      <c r="E913" s="71">
        <v>0</v>
      </c>
      <c r="F913" s="71"/>
      <c r="G913" s="69">
        <f>D913+F913</f>
        <v>5000000</v>
      </c>
    </row>
    <row r="914" spans="1:7" s="50" customFormat="1" ht="20.25" x14ac:dyDescent="0.3">
      <c r="A914" s="36"/>
      <c r="B914" s="43" t="s">
        <v>584</v>
      </c>
      <c r="C914" s="71">
        <f>SUM(C911:C913)</f>
        <v>33000000</v>
      </c>
      <c r="D914" s="71">
        <f t="shared" ref="D914:F914" si="148">SUM(D911:D913)</f>
        <v>33000000</v>
      </c>
      <c r="E914" s="71">
        <f t="shared" si="148"/>
        <v>377711</v>
      </c>
      <c r="F914" s="71">
        <f t="shared" si="148"/>
        <v>-300000</v>
      </c>
      <c r="G914" s="71">
        <f>SUM(G911:G913)</f>
        <v>32700000</v>
      </c>
    </row>
    <row r="915" spans="1:7" s="50" customFormat="1" ht="20.25" x14ac:dyDescent="0.3">
      <c r="A915" s="36"/>
      <c r="B915" s="43" t="s">
        <v>585</v>
      </c>
      <c r="C915" s="71"/>
      <c r="D915" s="69">
        <v>0</v>
      </c>
      <c r="E915" s="71"/>
      <c r="F915" s="71"/>
      <c r="G915" s="69">
        <f>D915+F915</f>
        <v>0</v>
      </c>
    </row>
    <row r="916" spans="1:7" ht="20.25" x14ac:dyDescent="0.3">
      <c r="A916" s="37">
        <v>2210802</v>
      </c>
      <c r="B916" s="41" t="s">
        <v>586</v>
      </c>
      <c r="C916" s="68">
        <v>28000000</v>
      </c>
      <c r="D916" s="69">
        <v>28000000</v>
      </c>
      <c r="E916" s="75">
        <v>17299919</v>
      </c>
      <c r="F916" s="71">
        <v>-17200000</v>
      </c>
      <c r="G916" s="69">
        <f>D916+F916</f>
        <v>10800000</v>
      </c>
    </row>
    <row r="917" spans="1:7" s="50" customFormat="1" ht="20.25" x14ac:dyDescent="0.3">
      <c r="A917" s="36"/>
      <c r="B917" s="43" t="s">
        <v>587</v>
      </c>
      <c r="C917" s="71">
        <f>SUM(C916)</f>
        <v>28000000</v>
      </c>
      <c r="D917" s="71">
        <f t="shared" ref="D917:F917" si="149">SUM(D916)</f>
        <v>28000000</v>
      </c>
      <c r="E917" s="71">
        <f t="shared" si="149"/>
        <v>17299919</v>
      </c>
      <c r="F917" s="71">
        <f t="shared" si="149"/>
        <v>-17200000</v>
      </c>
      <c r="G917" s="71">
        <f>SUM(G916)</f>
        <v>10800000</v>
      </c>
    </row>
    <row r="918" spans="1:7" s="50" customFormat="1" ht="20.25" x14ac:dyDescent="0.3">
      <c r="A918" s="36"/>
      <c r="B918" s="43" t="s">
        <v>351</v>
      </c>
      <c r="C918" s="71">
        <f>C917+C914+C909+C904+C900</f>
        <v>208710000</v>
      </c>
      <c r="D918" s="71">
        <f t="shared" ref="D918:F918" si="150">D917+D914+D909+D904+D900</f>
        <v>209752143</v>
      </c>
      <c r="E918" s="71">
        <f t="shared" si="150"/>
        <v>60982326</v>
      </c>
      <c r="F918" s="71">
        <f t="shared" si="150"/>
        <v>-60491436</v>
      </c>
      <c r="G918" s="71">
        <f>G917+G914+G909+G904+G900</f>
        <v>149260707</v>
      </c>
    </row>
    <row r="919" spans="1:7" s="50" customFormat="1" ht="20.25" x14ac:dyDescent="0.3">
      <c r="A919" s="36"/>
      <c r="B919" s="43" t="s">
        <v>588</v>
      </c>
      <c r="C919" s="71">
        <f>C918+C893</f>
        <v>276894567</v>
      </c>
      <c r="D919" s="71">
        <f t="shared" ref="D919:F919" si="151">D918+D893</f>
        <v>263536710</v>
      </c>
      <c r="E919" s="71">
        <f t="shared" si="151"/>
        <v>73747722</v>
      </c>
      <c r="F919" s="71">
        <f t="shared" si="151"/>
        <v>-62171436</v>
      </c>
      <c r="G919" s="71">
        <f>G918+G893</f>
        <v>201365274</v>
      </c>
    </row>
    <row r="920" spans="1:7" s="50" customFormat="1" ht="20.25" x14ac:dyDescent="0.3">
      <c r="A920" s="87"/>
      <c r="B920" s="55" t="s">
        <v>589</v>
      </c>
      <c r="C920" s="71"/>
      <c r="D920" s="71"/>
      <c r="E920" s="71"/>
      <c r="F920" s="71"/>
      <c r="G920" s="69">
        <f>D920+F920</f>
        <v>0</v>
      </c>
    </row>
    <row r="921" spans="1:7" s="57" customFormat="1" ht="41.25" thickBot="1" x14ac:dyDescent="0.35">
      <c r="A921" s="85" t="s">
        <v>631</v>
      </c>
      <c r="B921" s="56"/>
      <c r="C921" s="71" t="s">
        <v>632</v>
      </c>
      <c r="D921" s="71" t="s">
        <v>633</v>
      </c>
      <c r="E921" s="69"/>
      <c r="F921" s="69"/>
      <c r="G921" s="69"/>
    </row>
    <row r="922" spans="1:7" s="58" customFormat="1" ht="21" thickBot="1" x14ac:dyDescent="0.35">
      <c r="A922" s="86"/>
      <c r="B922" s="59" t="s">
        <v>180</v>
      </c>
      <c r="C922" s="71">
        <v>893549397.79999995</v>
      </c>
      <c r="D922" s="71">
        <v>803549398</v>
      </c>
      <c r="E922" s="69"/>
      <c r="F922" s="69"/>
      <c r="G922" s="71">
        <f>D922+F922</f>
        <v>803549398</v>
      </c>
    </row>
    <row r="923" spans="1:7" s="50" customFormat="1" ht="20.25" x14ac:dyDescent="0.3">
      <c r="A923" s="36"/>
      <c r="B923" s="43" t="s">
        <v>595</v>
      </c>
      <c r="C923" s="71">
        <f>C922+C919+C837+C777+C718+C663+C571+C503+C437+C289+C236+C188+C114+C72+C343</f>
        <v>7369817186.6199999</v>
      </c>
      <c r="D923" s="71">
        <f>D922+D919+D837+D777+D718+D663+D571+D503+D437+D289+D236+D188+D114+D72+D343</f>
        <v>8160600014.4100008</v>
      </c>
      <c r="E923" s="71">
        <f>E922+E919+E837+E777+E718+E663+E571+E503+E437+E289+E236+E188+E114+E72+E343</f>
        <v>934974354</v>
      </c>
      <c r="F923" s="71">
        <f>F922+F919+F837+F777+F718+F663+F571+F503+F437+F289+F236+F188+F114+F72+F343</f>
        <v>0</v>
      </c>
      <c r="G923" s="71">
        <f>G922+G919+G837+G777+G718+G663+G571+G503+G437+G289+G236+G188+G114+G72+G343</f>
        <v>8160600014.4100008</v>
      </c>
    </row>
    <row r="924" spans="1:7" s="50" customFormat="1" ht="20.25" x14ac:dyDescent="0.3">
      <c r="A924" s="36"/>
      <c r="B924" s="55"/>
      <c r="C924" s="81"/>
      <c r="D924" s="81"/>
      <c r="E924" s="81"/>
      <c r="F924" s="81"/>
      <c r="G924" s="81"/>
    </row>
    <row r="925" spans="1:7" s="50" customFormat="1" ht="20.25" x14ac:dyDescent="0.3">
      <c r="A925" s="36"/>
      <c r="B925" s="55"/>
      <c r="C925" s="81"/>
      <c r="D925" s="81"/>
      <c r="E925" s="81"/>
      <c r="F925" s="81"/>
      <c r="G925" s="81"/>
    </row>
  </sheetData>
  <conditionalFormatting sqref="E1:E59 E65:E131 E61:E63 E133:E255 E475:E477 E479:E484 E486:E526 E924:E1048576 F560:G560 F248:G248 F340:G340 E547:E550 E553 E560:E922 E555 E557 E528:E544 E257:E317 E319:E472 E329:G329">
    <cfRule type="cellIs" dxfId="11" priority="15" operator="lessThan">
      <formula>-1</formula>
    </cfRule>
  </conditionalFormatting>
  <conditionalFormatting sqref="E64">
    <cfRule type="cellIs" dxfId="10" priority="14" operator="lessThan">
      <formula>-1</formula>
    </cfRule>
  </conditionalFormatting>
  <conditionalFormatting sqref="E60">
    <cfRule type="cellIs" dxfId="9" priority="13" operator="lessThan">
      <formula>-1</formula>
    </cfRule>
  </conditionalFormatting>
  <conditionalFormatting sqref="E132">
    <cfRule type="cellIs" dxfId="8" priority="12" operator="lessThan">
      <formula>-1</formula>
    </cfRule>
  </conditionalFormatting>
  <conditionalFormatting sqref="E256">
    <cfRule type="cellIs" dxfId="7" priority="11" operator="lessThan">
      <formula>-1</formula>
    </cfRule>
  </conditionalFormatting>
  <conditionalFormatting sqref="E473:E474">
    <cfRule type="cellIs" dxfId="6" priority="10" operator="lessThan">
      <formula>-1</formula>
    </cfRule>
  </conditionalFormatting>
  <conditionalFormatting sqref="E478">
    <cfRule type="cellIs" dxfId="5" priority="9" operator="lessThan">
      <formula>-1</formula>
    </cfRule>
  </conditionalFormatting>
  <conditionalFormatting sqref="E485">
    <cfRule type="cellIs" dxfId="4" priority="8" operator="lessThan">
      <formula>-1</formula>
    </cfRule>
  </conditionalFormatting>
  <conditionalFormatting sqref="E558 E551 E527">
    <cfRule type="cellIs" dxfId="3" priority="5" operator="lessThan">
      <formula>-1</formula>
    </cfRule>
  </conditionalFormatting>
  <conditionalFormatting sqref="E559 E556 E554 E552">
    <cfRule type="cellIs" dxfId="2" priority="4" operator="lessThan">
      <formula>-1</formula>
    </cfRule>
  </conditionalFormatting>
  <conditionalFormatting sqref="E545:E546">
    <cfRule type="cellIs" dxfId="1" priority="3" operator="lessThan">
      <formula>-1</formula>
    </cfRule>
  </conditionalFormatting>
  <conditionalFormatting sqref="E318">
    <cfRule type="cellIs" dxfId="0" priority="1" operator="lessThan">
      <formula>-1</formula>
    </cfRule>
  </conditionalFormatting>
  <pageMargins left="0.7" right="0.7" top="0.75" bottom="0.75" header="0.3" footer="0.3"/>
  <pageSetup paperSize="9" scale="37" orientation="portrait" r:id="rId1"/>
  <rowBreaks count="13" manualBreakCount="13">
    <brk id="61" max="16383" man="1"/>
    <brk id="115" max="16383" man="1"/>
    <brk id="200" max="16383" man="1"/>
    <brk id="213" max="16383" man="1"/>
    <brk id="267" max="6" man="1"/>
    <brk id="358" max="6" man="1"/>
    <brk id="432" max="6" man="1"/>
    <brk id="528" max="16383" man="1"/>
    <brk id="620" max="6" man="1"/>
    <brk id="686" max="16383" man="1"/>
    <brk id="735" max="16383" man="1"/>
    <brk id="820" max="16383" man="1"/>
    <brk id="8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72"/>
  <sheetViews>
    <sheetView view="pageBreakPreview" zoomScale="66" zoomScaleNormal="70" zoomScaleSheetLayoutView="66" workbookViewId="0">
      <selection activeCell="F12" sqref="F9:F12"/>
    </sheetView>
  </sheetViews>
  <sheetFormatPr defaultColWidth="8.7109375" defaultRowHeight="15" x14ac:dyDescent="0.25"/>
  <cols>
    <col min="2" max="2" width="28" customWidth="1"/>
    <col min="3" max="3" width="34.5703125" customWidth="1"/>
    <col min="4" max="5" width="28.140625" style="29" customWidth="1"/>
    <col min="6" max="6" width="21.7109375" customWidth="1"/>
  </cols>
  <sheetData>
    <row r="2" spans="2:6" ht="24.95" customHeight="1" thickBot="1" x14ac:dyDescent="0.3">
      <c r="B2" s="92" t="s">
        <v>676</v>
      </c>
      <c r="C2" s="92"/>
      <c r="D2" s="92"/>
      <c r="E2" s="30"/>
    </row>
    <row r="3" spans="2:6" ht="42" customHeight="1" x14ac:dyDescent="0.25">
      <c r="B3" s="2" t="s">
        <v>604</v>
      </c>
      <c r="C3" s="3" t="s">
        <v>609</v>
      </c>
      <c r="D3" s="23" t="s">
        <v>607</v>
      </c>
      <c r="E3" s="23" t="s">
        <v>671</v>
      </c>
    </row>
    <row r="4" spans="2:6" ht="24.95" customHeight="1" thickBot="1" x14ac:dyDescent="0.3">
      <c r="B4" s="17"/>
      <c r="C4" s="18" t="s">
        <v>608</v>
      </c>
      <c r="D4" s="24" t="s">
        <v>608</v>
      </c>
      <c r="E4" s="24" t="s">
        <v>608</v>
      </c>
    </row>
    <row r="5" spans="2:6" ht="24.95" customHeight="1" x14ac:dyDescent="0.25">
      <c r="B5" s="16" t="s">
        <v>599</v>
      </c>
      <c r="C5" s="25">
        <f>C6+C7</f>
        <v>526709969</v>
      </c>
      <c r="D5" s="25">
        <f>D6+D7</f>
        <v>540709969</v>
      </c>
      <c r="E5" s="25">
        <f>E6+E7</f>
        <v>540821397</v>
      </c>
      <c r="F5" s="31">
        <f t="shared" ref="F5:F60" si="0">E5-D5</f>
        <v>111428</v>
      </c>
    </row>
    <row r="6" spans="2:6" ht="24.95" customHeight="1" x14ac:dyDescent="0.25">
      <c r="B6" s="6" t="s">
        <v>600</v>
      </c>
      <c r="C6" s="21">
        <f>Detailed!C31</f>
        <v>220414568</v>
      </c>
      <c r="D6" s="21">
        <f>Detailed!D31</f>
        <v>238414568</v>
      </c>
      <c r="E6" s="21">
        <f>Detailed!G31</f>
        <v>234414568</v>
      </c>
      <c r="F6" s="31">
        <f t="shared" si="0"/>
        <v>-4000000</v>
      </c>
    </row>
    <row r="7" spans="2:6" ht="24.95" customHeight="1" x14ac:dyDescent="0.25">
      <c r="B7" s="6" t="s">
        <v>601</v>
      </c>
      <c r="C7" s="21">
        <f>Detailed!C71</f>
        <v>306295401</v>
      </c>
      <c r="D7" s="21">
        <f>Detailed!D71</f>
        <v>302295401</v>
      </c>
      <c r="E7" s="21">
        <f>Detailed!G71</f>
        <v>306406829</v>
      </c>
      <c r="F7" s="31">
        <f t="shared" si="0"/>
        <v>4111428</v>
      </c>
    </row>
    <row r="8" spans="2:6" ht="42" customHeight="1" x14ac:dyDescent="0.25">
      <c r="B8" s="5" t="s">
        <v>602</v>
      </c>
      <c r="C8" s="26">
        <f>C9+C10</f>
        <v>59723921</v>
      </c>
      <c r="D8" s="26">
        <f>D9+D10</f>
        <v>48459818</v>
      </c>
      <c r="E8" s="26">
        <f>E9+E10</f>
        <v>56474010</v>
      </c>
      <c r="F8" s="31">
        <f t="shared" si="0"/>
        <v>8014192</v>
      </c>
    </row>
    <row r="9" spans="2:6" ht="24.95" customHeight="1" x14ac:dyDescent="0.25">
      <c r="B9" s="6" t="s">
        <v>600</v>
      </c>
      <c r="C9" s="21">
        <f>Detailed!C83</f>
        <v>36538520</v>
      </c>
      <c r="D9" s="21">
        <f>Detailed!D83</f>
        <v>36538520</v>
      </c>
      <c r="E9" s="21">
        <f>Detailed!G83</f>
        <v>36538520</v>
      </c>
      <c r="F9" s="31">
        <f t="shared" si="0"/>
        <v>0</v>
      </c>
    </row>
    <row r="10" spans="2:6" ht="24.95" customHeight="1" x14ac:dyDescent="0.25">
      <c r="B10" s="6" t="s">
        <v>601</v>
      </c>
      <c r="C10" s="21">
        <f>Detailed!C113</f>
        <v>23185401</v>
      </c>
      <c r="D10" s="21">
        <f>Detailed!D113</f>
        <v>11921298</v>
      </c>
      <c r="E10" s="21">
        <f>Detailed!G113</f>
        <v>19935490</v>
      </c>
      <c r="F10" s="31">
        <f t="shared" si="0"/>
        <v>8014192</v>
      </c>
    </row>
    <row r="11" spans="2:6" ht="24.95" customHeight="1" x14ac:dyDescent="0.25">
      <c r="B11" s="5" t="s">
        <v>85</v>
      </c>
      <c r="C11" s="26">
        <f>C12+C13+C14</f>
        <v>449853703</v>
      </c>
      <c r="D11" s="26">
        <f>D12+D13+D14</f>
        <v>553877101.29999995</v>
      </c>
      <c r="E11" s="26">
        <f>E12+E13+E14</f>
        <v>557677101.29999995</v>
      </c>
      <c r="F11" s="31">
        <f t="shared" si="0"/>
        <v>3800000</v>
      </c>
    </row>
    <row r="12" spans="2:6" ht="24.95" customHeight="1" x14ac:dyDescent="0.25">
      <c r="B12" s="6" t="s">
        <v>600</v>
      </c>
      <c r="C12" s="21">
        <f>Detailed!C127</f>
        <v>168442133</v>
      </c>
      <c r="D12" s="21">
        <f>Detailed!D127</f>
        <v>348545531.30000001</v>
      </c>
      <c r="E12" s="21">
        <f>Detailed!G127</f>
        <v>348545531.30000001</v>
      </c>
      <c r="F12" s="31">
        <f t="shared" si="0"/>
        <v>0</v>
      </c>
    </row>
    <row r="13" spans="2:6" ht="24.95" customHeight="1" x14ac:dyDescent="0.25">
      <c r="B13" s="6" t="s">
        <v>601</v>
      </c>
      <c r="C13" s="21">
        <f>Detailed!C175</f>
        <v>106442170</v>
      </c>
      <c r="D13" s="21">
        <f>Detailed!D175</f>
        <v>84042170</v>
      </c>
      <c r="E13" s="21">
        <f>Detailed!G175</f>
        <v>83942170</v>
      </c>
      <c r="F13" s="31">
        <f t="shared" si="0"/>
        <v>-100000</v>
      </c>
    </row>
    <row r="14" spans="2:6" ht="24.95" customHeight="1" x14ac:dyDescent="0.25">
      <c r="B14" s="6" t="s">
        <v>605</v>
      </c>
      <c r="C14" s="21">
        <f>Detailed!C187</f>
        <v>174969400</v>
      </c>
      <c r="D14" s="21">
        <f>Detailed!D187</f>
        <v>121289400</v>
      </c>
      <c r="E14" s="21">
        <f>Detailed!G187</f>
        <v>125189400</v>
      </c>
      <c r="F14" s="31">
        <f t="shared" si="0"/>
        <v>3900000</v>
      </c>
    </row>
    <row r="15" spans="2:6" ht="24.95" customHeight="1" x14ac:dyDescent="0.25">
      <c r="B15" s="5" t="s">
        <v>603</v>
      </c>
      <c r="C15" s="26">
        <f>C16+C17+C18</f>
        <v>56219220</v>
      </c>
      <c r="D15" s="26">
        <f>D16+D17+D18</f>
        <v>49875117</v>
      </c>
      <c r="E15" s="26">
        <f>E16+E17+E18</f>
        <v>58775118</v>
      </c>
      <c r="F15" s="31">
        <f t="shared" si="0"/>
        <v>8900001</v>
      </c>
    </row>
    <row r="16" spans="2:6" ht="24.95" customHeight="1" x14ac:dyDescent="0.25">
      <c r="B16" s="6" t="s">
        <v>600</v>
      </c>
      <c r="C16" s="21">
        <f>Detailed!C197</f>
        <v>13538220</v>
      </c>
      <c r="D16" s="21">
        <f>Detailed!D197</f>
        <v>13538220</v>
      </c>
      <c r="E16" s="21">
        <f>Detailed!G197</f>
        <v>13538220</v>
      </c>
      <c r="F16" s="31">
        <f t="shared" si="0"/>
        <v>0</v>
      </c>
    </row>
    <row r="17" spans="2:6" ht="24.95" customHeight="1" x14ac:dyDescent="0.25">
      <c r="B17" s="6" t="s">
        <v>601</v>
      </c>
      <c r="C17" s="21">
        <f>Detailed!C229</f>
        <v>32681000</v>
      </c>
      <c r="D17" s="21">
        <f>Detailed!D229</f>
        <v>26881000</v>
      </c>
      <c r="E17" s="21">
        <f>Detailed!G229</f>
        <v>28681001</v>
      </c>
      <c r="F17" s="31">
        <f t="shared" si="0"/>
        <v>1800001</v>
      </c>
    </row>
    <row r="18" spans="2:6" ht="24.95" customHeight="1" x14ac:dyDescent="0.25">
      <c r="B18" s="6" t="s">
        <v>605</v>
      </c>
      <c r="C18" s="21">
        <f>Detailed!C235</f>
        <v>10000000</v>
      </c>
      <c r="D18" s="21">
        <f>Detailed!D235</f>
        <v>9455897</v>
      </c>
      <c r="E18" s="21">
        <f>Detailed!G235</f>
        <v>16555897</v>
      </c>
      <c r="F18" s="31">
        <f t="shared" si="0"/>
        <v>7100000</v>
      </c>
    </row>
    <row r="19" spans="2:6" ht="24.95" customHeight="1" x14ac:dyDescent="0.25">
      <c r="B19" s="5" t="s">
        <v>606</v>
      </c>
      <c r="C19" s="26">
        <f>C20+C21+C22</f>
        <v>290640127.81999999</v>
      </c>
      <c r="D19" s="26">
        <f>D20+D21+D22</f>
        <v>390140127.88</v>
      </c>
      <c r="E19" s="26">
        <f>E20+E21+E22</f>
        <v>407588627.88</v>
      </c>
      <c r="F19" s="31">
        <f t="shared" si="0"/>
        <v>17448500</v>
      </c>
    </row>
    <row r="20" spans="2:6" ht="24.95" customHeight="1" x14ac:dyDescent="0.25">
      <c r="B20" s="6" t="s">
        <v>600</v>
      </c>
      <c r="C20" s="21">
        <f>Detailed!C248</f>
        <v>136050768.81999999</v>
      </c>
      <c r="D20" s="21">
        <f>Detailed!D248</f>
        <v>177050768.88000003</v>
      </c>
      <c r="E20" s="21">
        <f>Detailed!G248</f>
        <v>177050768.88000003</v>
      </c>
      <c r="F20" s="31">
        <f t="shared" si="0"/>
        <v>0</v>
      </c>
    </row>
    <row r="21" spans="2:6" ht="24.95" customHeight="1" x14ac:dyDescent="0.25">
      <c r="B21" s="6" t="s">
        <v>601</v>
      </c>
      <c r="C21" s="21">
        <f>Detailed!C281</f>
        <v>144161600</v>
      </c>
      <c r="D21" s="21">
        <f>Detailed!D281</f>
        <v>177161600</v>
      </c>
      <c r="E21" s="21">
        <f>Detailed!G281</f>
        <v>179610100</v>
      </c>
      <c r="F21" s="31">
        <f t="shared" si="0"/>
        <v>2448500</v>
      </c>
    </row>
    <row r="22" spans="2:6" ht="24.95" customHeight="1" x14ac:dyDescent="0.25">
      <c r="B22" s="6" t="s">
        <v>605</v>
      </c>
      <c r="C22" s="21">
        <f>Detailed!C288</f>
        <v>10427759</v>
      </c>
      <c r="D22" s="21">
        <f>Detailed!D288</f>
        <v>35927759</v>
      </c>
      <c r="E22" s="21">
        <f>Detailed!G288</f>
        <v>50927759</v>
      </c>
      <c r="F22" s="31">
        <f t="shared" si="0"/>
        <v>15000000</v>
      </c>
    </row>
    <row r="23" spans="2:6" ht="46.5" customHeight="1" x14ac:dyDescent="0.25">
      <c r="B23" s="5" t="s">
        <v>618</v>
      </c>
      <c r="C23" s="26">
        <f>C24+C25</f>
        <v>151386051</v>
      </c>
      <c r="D23" s="26">
        <f>D24+D25</f>
        <v>186355561</v>
      </c>
      <c r="E23" s="26">
        <f>E24+E25</f>
        <v>194731186</v>
      </c>
      <c r="F23" s="31">
        <f t="shared" si="0"/>
        <v>8375625</v>
      </c>
    </row>
    <row r="24" spans="2:6" ht="24.95" customHeight="1" x14ac:dyDescent="0.25">
      <c r="B24" s="6" t="s">
        <v>600</v>
      </c>
      <c r="C24" s="21">
        <f>Detailed!C301</f>
        <v>32089608</v>
      </c>
      <c r="D24" s="21">
        <f>Detailed!D301</f>
        <v>32089607</v>
      </c>
      <c r="E24" s="21">
        <f>Detailed!G301</f>
        <v>32089607</v>
      </c>
      <c r="F24" s="31">
        <f t="shared" si="0"/>
        <v>0</v>
      </c>
    </row>
    <row r="25" spans="2:6" ht="24.95" customHeight="1" x14ac:dyDescent="0.25">
      <c r="B25" s="6" t="s">
        <v>601</v>
      </c>
      <c r="C25" s="21">
        <f>Detailed!C342</f>
        <v>119296443</v>
      </c>
      <c r="D25" s="21">
        <f>Detailed!D342</f>
        <v>154265954</v>
      </c>
      <c r="E25" s="21">
        <f>Detailed!G342</f>
        <v>162641579</v>
      </c>
      <c r="F25" s="31">
        <f t="shared" si="0"/>
        <v>8375625</v>
      </c>
    </row>
    <row r="26" spans="2:6" ht="40.5" customHeight="1" x14ac:dyDescent="0.25">
      <c r="B26" s="5" t="s">
        <v>226</v>
      </c>
      <c r="C26" s="26">
        <f>C27+C28+C29</f>
        <v>480212017</v>
      </c>
      <c r="D26" s="26">
        <f>D27+D28+D29</f>
        <v>465951767</v>
      </c>
      <c r="E26" s="26">
        <f>E27+E28+E29</f>
        <v>460854980</v>
      </c>
      <c r="F26" s="31">
        <f t="shared" si="0"/>
        <v>-5096787</v>
      </c>
    </row>
    <row r="27" spans="2:6" ht="24.95" customHeight="1" x14ac:dyDescent="0.25">
      <c r="B27" s="6" t="s">
        <v>600</v>
      </c>
      <c r="C27" s="21">
        <f>Detailed!C356</f>
        <v>114177559</v>
      </c>
      <c r="D27" s="21">
        <f>Detailed!D356</f>
        <v>151177559</v>
      </c>
      <c r="E27" s="21">
        <f>Detailed!G356</f>
        <v>151177559</v>
      </c>
      <c r="F27" s="31">
        <f t="shared" si="0"/>
        <v>0</v>
      </c>
    </row>
    <row r="28" spans="2:6" ht="24.95" customHeight="1" x14ac:dyDescent="0.25">
      <c r="B28" s="6" t="s">
        <v>601</v>
      </c>
      <c r="C28" s="21">
        <f>Detailed!C410</f>
        <v>53309041</v>
      </c>
      <c r="D28" s="21">
        <f>Detailed!D410</f>
        <v>55148791</v>
      </c>
      <c r="E28" s="21">
        <f>Detailed!G410</f>
        <v>54853004</v>
      </c>
      <c r="F28" s="31">
        <f t="shared" si="0"/>
        <v>-295787</v>
      </c>
    </row>
    <row r="29" spans="2:6" ht="24.95" customHeight="1" x14ac:dyDescent="0.25">
      <c r="B29" s="6" t="s">
        <v>605</v>
      </c>
      <c r="C29" s="21">
        <f>Detailed!C436</f>
        <v>312725417</v>
      </c>
      <c r="D29" s="21">
        <f>Detailed!D436</f>
        <v>259625417</v>
      </c>
      <c r="E29" s="21">
        <f>Detailed!G436</f>
        <v>254824417</v>
      </c>
      <c r="F29" s="31">
        <f t="shared" si="0"/>
        <v>-4801000</v>
      </c>
    </row>
    <row r="30" spans="2:6" ht="24.95" customHeight="1" x14ac:dyDescent="0.25">
      <c r="B30" s="5" t="s">
        <v>266</v>
      </c>
      <c r="C30" s="26">
        <f>C31+C32+C33</f>
        <v>252941964</v>
      </c>
      <c r="D30" s="26">
        <f>D31+D32+D33</f>
        <v>197941964.09999999</v>
      </c>
      <c r="E30" s="26">
        <f>E31+E32+E33</f>
        <v>189081645.09999999</v>
      </c>
      <c r="F30" s="31">
        <f t="shared" si="0"/>
        <v>-8860319</v>
      </c>
    </row>
    <row r="31" spans="2:6" ht="24.95" customHeight="1" x14ac:dyDescent="0.25">
      <c r="B31" s="6" t="s">
        <v>600</v>
      </c>
      <c r="C31" s="21">
        <f>Detailed!C448</f>
        <v>47226632.299999997</v>
      </c>
      <c r="D31" s="21">
        <f>Detailed!D448</f>
        <v>39226632.399999999</v>
      </c>
      <c r="E31" s="21">
        <f>Detailed!G448</f>
        <v>39226632.399999999</v>
      </c>
      <c r="F31" s="31">
        <f t="shared" si="0"/>
        <v>0</v>
      </c>
    </row>
    <row r="32" spans="2:6" ht="24.95" customHeight="1" x14ac:dyDescent="0.25">
      <c r="B32" s="6" t="s">
        <v>601</v>
      </c>
      <c r="C32" s="21">
        <f>Detailed!C488</f>
        <v>114715331.7</v>
      </c>
      <c r="D32" s="21">
        <f>Detailed!D488</f>
        <v>114715331.7</v>
      </c>
      <c r="E32" s="21">
        <f>Detailed!G488</f>
        <v>113355012.7</v>
      </c>
      <c r="F32" s="31">
        <f t="shared" si="0"/>
        <v>-1360319</v>
      </c>
    </row>
    <row r="33" spans="2:6" ht="24.95" customHeight="1" x14ac:dyDescent="0.25">
      <c r="B33" s="6" t="s">
        <v>605</v>
      </c>
      <c r="C33" s="21">
        <f>Detailed!C502</f>
        <v>91000000</v>
      </c>
      <c r="D33" s="21">
        <f>Detailed!D502</f>
        <v>44000000</v>
      </c>
      <c r="E33" s="21">
        <f>Detailed!G502</f>
        <v>36500000</v>
      </c>
      <c r="F33" s="31">
        <f t="shared" si="0"/>
        <v>-7500000</v>
      </c>
    </row>
    <row r="34" spans="2:6" ht="30.6" customHeight="1" x14ac:dyDescent="0.25">
      <c r="B34" s="5" t="s">
        <v>306</v>
      </c>
      <c r="C34" s="26">
        <f>C35+C36+C37</f>
        <v>1464348400.05</v>
      </c>
      <c r="D34" s="26">
        <f>D35+D36+D37</f>
        <v>1617492925.76</v>
      </c>
      <c r="E34" s="26">
        <f>E35+E36+E37</f>
        <v>1668056684.76</v>
      </c>
      <c r="F34" s="31">
        <f t="shared" si="0"/>
        <v>50563759</v>
      </c>
    </row>
    <row r="35" spans="2:6" ht="24.95" customHeight="1" x14ac:dyDescent="0.25">
      <c r="B35" s="6" t="s">
        <v>600</v>
      </c>
      <c r="C35" s="21">
        <f>Detailed!C517</f>
        <v>580224710.04999995</v>
      </c>
      <c r="D35" s="21">
        <f>Detailed!D517</f>
        <v>633123270.50999999</v>
      </c>
      <c r="E35" s="21">
        <f>Detailed!G517</f>
        <v>690176190.50999999</v>
      </c>
      <c r="F35" s="31">
        <f t="shared" si="0"/>
        <v>57052920</v>
      </c>
    </row>
    <row r="36" spans="2:6" ht="24.95" customHeight="1" x14ac:dyDescent="0.25">
      <c r="B36" s="6" t="s">
        <v>601</v>
      </c>
      <c r="C36" s="21">
        <f>Detailed!C561</f>
        <v>497364541</v>
      </c>
      <c r="D36" s="21">
        <f>Detailed!D561</f>
        <v>596610506.25</v>
      </c>
      <c r="E36" s="21">
        <f>Detailed!G561</f>
        <v>595971345.25</v>
      </c>
      <c r="F36" s="31">
        <f t="shared" si="0"/>
        <v>-639161</v>
      </c>
    </row>
    <row r="37" spans="2:6" ht="24.95" customHeight="1" x14ac:dyDescent="0.25">
      <c r="B37" s="6" t="s">
        <v>605</v>
      </c>
      <c r="C37" s="21">
        <f>Detailed!C570</f>
        <v>386759149</v>
      </c>
      <c r="D37" s="21">
        <f>Detailed!D570</f>
        <v>387759149</v>
      </c>
      <c r="E37" s="21">
        <f>Detailed!G570</f>
        <v>381909149</v>
      </c>
      <c r="F37" s="31">
        <f t="shared" si="0"/>
        <v>-5850000</v>
      </c>
    </row>
    <row r="38" spans="2:6" ht="39.6" customHeight="1" x14ac:dyDescent="0.25">
      <c r="B38" s="5" t="s">
        <v>353</v>
      </c>
      <c r="C38" s="26">
        <f>C39+C40+C41</f>
        <v>532480901</v>
      </c>
      <c r="D38" s="26">
        <f>D39+D40+D41</f>
        <v>664641295</v>
      </c>
      <c r="E38" s="26">
        <f>E39+E40+E41</f>
        <v>619895895</v>
      </c>
      <c r="F38" s="31">
        <f t="shared" si="0"/>
        <v>-44745400</v>
      </c>
    </row>
    <row r="39" spans="2:6" ht="24.95" customHeight="1" x14ac:dyDescent="0.25">
      <c r="B39" s="6" t="s">
        <v>600</v>
      </c>
      <c r="C39" s="21">
        <f>Detailed!C581</f>
        <v>176653977</v>
      </c>
      <c r="D39" s="21">
        <f>Detailed!D581</f>
        <v>201653977</v>
      </c>
      <c r="E39" s="21">
        <f>Detailed!G581</f>
        <v>201653977</v>
      </c>
      <c r="F39" s="31">
        <f t="shared" si="0"/>
        <v>0</v>
      </c>
    </row>
    <row r="40" spans="2:6" ht="24.95" customHeight="1" x14ac:dyDescent="0.25">
      <c r="B40" s="6" t="s">
        <v>601</v>
      </c>
      <c r="C40" s="21">
        <f>Detailed!C614</f>
        <v>51430544</v>
      </c>
      <c r="D40" s="21">
        <f>Detailed!D614</f>
        <v>69915939</v>
      </c>
      <c r="E40" s="21">
        <f>Detailed!G614</f>
        <v>62398539</v>
      </c>
      <c r="F40" s="31">
        <f t="shared" si="0"/>
        <v>-7517400</v>
      </c>
    </row>
    <row r="41" spans="2:6" ht="24.95" customHeight="1" x14ac:dyDescent="0.25">
      <c r="B41" s="6" t="s">
        <v>605</v>
      </c>
      <c r="C41" s="21">
        <f>Detailed!C662</f>
        <v>304396380</v>
      </c>
      <c r="D41" s="21">
        <f>Detailed!D662</f>
        <v>393071379</v>
      </c>
      <c r="E41" s="21">
        <f>Detailed!G662</f>
        <v>355843379</v>
      </c>
      <c r="F41" s="31">
        <f t="shared" si="0"/>
        <v>-37228000</v>
      </c>
    </row>
    <row r="42" spans="2:6" ht="32.450000000000003" customHeight="1" x14ac:dyDescent="0.25">
      <c r="B42" s="12" t="s">
        <v>427</v>
      </c>
      <c r="C42" s="26">
        <f>C43+C44+C45</f>
        <v>488945716</v>
      </c>
      <c r="D42" s="26">
        <f>D43+D44+D45</f>
        <v>444345716</v>
      </c>
      <c r="E42" s="26">
        <f>E43+E44+E45</f>
        <v>440594716</v>
      </c>
      <c r="F42" s="31">
        <f t="shared" si="0"/>
        <v>-3751000</v>
      </c>
    </row>
    <row r="43" spans="2:6" ht="24.95" customHeight="1" x14ac:dyDescent="0.25">
      <c r="B43" s="6" t="s">
        <v>600</v>
      </c>
      <c r="C43" s="21">
        <f>Detailed!C673</f>
        <v>48442797</v>
      </c>
      <c r="D43" s="21">
        <f>Detailed!D673</f>
        <v>48442797</v>
      </c>
      <c r="E43" s="21">
        <f>Detailed!G673</f>
        <v>48442797</v>
      </c>
      <c r="F43" s="31">
        <f t="shared" si="0"/>
        <v>0</v>
      </c>
    </row>
    <row r="44" spans="2:6" ht="24.95" customHeight="1" x14ac:dyDescent="0.25">
      <c r="B44" s="6" t="s">
        <v>601</v>
      </c>
      <c r="C44" s="21">
        <f>Detailed!C698</f>
        <v>79941448</v>
      </c>
      <c r="D44" s="21">
        <f>Detailed!D698</f>
        <v>111641448</v>
      </c>
      <c r="E44" s="21">
        <f>Detailed!G698</f>
        <v>111381448</v>
      </c>
      <c r="F44" s="31">
        <f t="shared" si="0"/>
        <v>-260000</v>
      </c>
    </row>
    <row r="45" spans="2:6" ht="24.95" customHeight="1" x14ac:dyDescent="0.25">
      <c r="B45" s="6" t="s">
        <v>605</v>
      </c>
      <c r="C45" s="21">
        <f>Detailed!C717</f>
        <v>360561471</v>
      </c>
      <c r="D45" s="21">
        <f>Detailed!D717</f>
        <v>284261471</v>
      </c>
      <c r="E45" s="21">
        <f>Detailed!G717</f>
        <v>280770471</v>
      </c>
      <c r="F45" s="31">
        <f t="shared" si="0"/>
        <v>-3491000</v>
      </c>
    </row>
    <row r="46" spans="2:6" ht="24.95" customHeight="1" x14ac:dyDescent="0.25">
      <c r="B46" s="5" t="s">
        <v>461</v>
      </c>
      <c r="C46" s="26">
        <f>C47+C48+C49</f>
        <v>618254226.95000005</v>
      </c>
      <c r="D46" s="26">
        <f>D47+D48+D49</f>
        <v>786754226.37</v>
      </c>
      <c r="E46" s="26">
        <f>E47+E48+E49</f>
        <v>785482648.37</v>
      </c>
      <c r="F46" s="31">
        <f t="shared" si="0"/>
        <v>-1271578</v>
      </c>
    </row>
    <row r="47" spans="2:6" ht="24.95" customHeight="1" x14ac:dyDescent="0.25">
      <c r="B47" s="6" t="s">
        <v>600</v>
      </c>
      <c r="C47" s="21">
        <f>Detailed!C728</f>
        <v>331420150.94999999</v>
      </c>
      <c r="D47" s="21">
        <f>Detailed!D728</f>
        <v>463420151.37</v>
      </c>
      <c r="E47" s="21">
        <f>Detailed!G728</f>
        <v>463420151.37</v>
      </c>
      <c r="F47" s="31">
        <f t="shared" si="0"/>
        <v>0</v>
      </c>
    </row>
    <row r="48" spans="2:6" ht="24.95" customHeight="1" x14ac:dyDescent="0.25">
      <c r="B48" s="6" t="s">
        <v>601</v>
      </c>
      <c r="C48" s="21">
        <f>Detailed!C756</f>
        <v>132840799</v>
      </c>
      <c r="D48" s="21">
        <f>Detailed!D756</f>
        <v>172340798</v>
      </c>
      <c r="E48" s="21">
        <f>Detailed!G756</f>
        <v>172715333</v>
      </c>
      <c r="F48" s="31">
        <f t="shared" si="0"/>
        <v>374535</v>
      </c>
    </row>
    <row r="49" spans="2:6" ht="24.95" customHeight="1" x14ac:dyDescent="0.25">
      <c r="B49" s="6" t="s">
        <v>605</v>
      </c>
      <c r="C49" s="21">
        <f>Detailed!C776</f>
        <v>153993277</v>
      </c>
      <c r="D49" s="21">
        <f>Detailed!D776</f>
        <v>150993277</v>
      </c>
      <c r="E49" s="21">
        <f>Detailed!G776</f>
        <v>149347164</v>
      </c>
      <c r="F49" s="31">
        <f t="shared" si="0"/>
        <v>-1646113</v>
      </c>
    </row>
    <row r="50" spans="2:6" ht="24.95" customHeight="1" x14ac:dyDescent="0.25">
      <c r="B50" s="13" t="s">
        <v>486</v>
      </c>
      <c r="C50" s="26">
        <f>C51+C52+C53</f>
        <v>827657005</v>
      </c>
      <c r="D50" s="26">
        <f>D51+D52+D53</f>
        <v>1146968318</v>
      </c>
      <c r="E50" s="26">
        <f>E51+E52+E53</f>
        <v>1175651333</v>
      </c>
      <c r="F50" s="31">
        <f t="shared" si="0"/>
        <v>28683015</v>
      </c>
    </row>
    <row r="51" spans="2:6" x14ac:dyDescent="0.25">
      <c r="B51" s="6" t="s">
        <v>600</v>
      </c>
      <c r="C51" s="21">
        <f>Detailed!C786</f>
        <v>72512320</v>
      </c>
      <c r="D51" s="21">
        <f>Detailed!D786</f>
        <v>96512320</v>
      </c>
      <c r="E51" s="21">
        <f>Detailed!G786</f>
        <v>96512320</v>
      </c>
      <c r="F51" s="31">
        <f t="shared" si="0"/>
        <v>0</v>
      </c>
    </row>
    <row r="52" spans="2:6" x14ac:dyDescent="0.25">
      <c r="B52" s="6" t="s">
        <v>601</v>
      </c>
      <c r="C52" s="21">
        <f>Detailed!C808</f>
        <v>98817423</v>
      </c>
      <c r="D52" s="21">
        <f>Detailed!D808</f>
        <v>91317423</v>
      </c>
      <c r="E52" s="21">
        <f>Detailed!G808</f>
        <v>110100438</v>
      </c>
      <c r="F52" s="31">
        <f t="shared" si="0"/>
        <v>18783015</v>
      </c>
    </row>
    <row r="53" spans="2:6" x14ac:dyDescent="0.25">
      <c r="B53" s="6" t="s">
        <v>605</v>
      </c>
      <c r="C53" s="21">
        <f>Detailed!C836</f>
        <v>656327262</v>
      </c>
      <c r="D53" s="21">
        <f>Detailed!D836</f>
        <v>959138575</v>
      </c>
      <c r="E53" s="21">
        <f>Detailed!G836</f>
        <v>969038575</v>
      </c>
      <c r="F53" s="31">
        <f t="shared" si="0"/>
        <v>9900000</v>
      </c>
    </row>
    <row r="54" spans="2:6" ht="33.6" customHeight="1" x14ac:dyDescent="0.25">
      <c r="B54" s="14" t="s">
        <v>520</v>
      </c>
      <c r="C54" s="26">
        <f>C55+C56+C57</f>
        <v>276894567</v>
      </c>
      <c r="D54" s="26">
        <f>D55+D56+D57</f>
        <v>263536710</v>
      </c>
      <c r="E54" s="26">
        <f>E55+E56+E57</f>
        <v>201365274</v>
      </c>
      <c r="F54" s="31">
        <f t="shared" si="0"/>
        <v>-62171436</v>
      </c>
    </row>
    <row r="55" spans="2:6" x14ac:dyDescent="0.25">
      <c r="B55" s="6" t="s">
        <v>600</v>
      </c>
      <c r="C55" s="21">
        <f>Detailed!C848</f>
        <v>33787920</v>
      </c>
      <c r="D55" s="21">
        <f>Detailed!D848</f>
        <v>25787920</v>
      </c>
      <c r="E55" s="21">
        <f>Detailed!G848</f>
        <v>25787920</v>
      </c>
      <c r="F55" s="31">
        <f t="shared" si="0"/>
        <v>0</v>
      </c>
    </row>
    <row r="56" spans="2:6" x14ac:dyDescent="0.25">
      <c r="B56" s="6" t="s">
        <v>601</v>
      </c>
      <c r="C56" s="21">
        <f>Detailed!C892</f>
        <v>34396647</v>
      </c>
      <c r="D56" s="21">
        <f>Detailed!D892</f>
        <v>27996647</v>
      </c>
      <c r="E56" s="21">
        <f>Detailed!G892</f>
        <v>26316647</v>
      </c>
      <c r="F56" s="31">
        <f t="shared" si="0"/>
        <v>-1680000</v>
      </c>
    </row>
    <row r="57" spans="2:6" x14ac:dyDescent="0.25">
      <c r="B57" s="6" t="s">
        <v>605</v>
      </c>
      <c r="C57" s="21">
        <f>Detailed!C918</f>
        <v>208710000</v>
      </c>
      <c r="D57" s="21">
        <f>Detailed!D918</f>
        <v>209752143</v>
      </c>
      <c r="E57" s="21">
        <f>Detailed!G918</f>
        <v>149260707</v>
      </c>
      <c r="F57" s="31">
        <f t="shared" si="0"/>
        <v>-60491436</v>
      </c>
    </row>
    <row r="58" spans="2:6" x14ac:dyDescent="0.25">
      <c r="B58" s="5" t="s">
        <v>589</v>
      </c>
      <c r="C58" s="26">
        <f t="shared" ref="C58" si="1">C59+C60+C61</f>
        <v>893549397</v>
      </c>
      <c r="D58" s="26">
        <f t="shared" ref="D58" si="2">D59+D60+D61</f>
        <v>803549398</v>
      </c>
      <c r="E58" s="26">
        <f t="shared" ref="E58:F58" si="3">E59+E60+E61</f>
        <v>803549398</v>
      </c>
      <c r="F58" s="26">
        <f t="shared" si="3"/>
        <v>0</v>
      </c>
    </row>
    <row r="59" spans="2:6" x14ac:dyDescent="0.25">
      <c r="B59" s="7" t="s">
        <v>600</v>
      </c>
      <c r="C59" s="21">
        <v>322622535</v>
      </c>
      <c r="D59" s="21">
        <v>305370946</v>
      </c>
      <c r="E59" s="21">
        <v>305370946</v>
      </c>
      <c r="F59" s="31">
        <f t="shared" si="0"/>
        <v>0</v>
      </c>
    </row>
    <row r="60" spans="2:6" x14ac:dyDescent="0.25">
      <c r="B60" s="7" t="s">
        <v>601</v>
      </c>
      <c r="C60" s="21">
        <v>270926862</v>
      </c>
      <c r="D60" s="21">
        <f>288178452+32351090</f>
        <v>320529542</v>
      </c>
      <c r="E60" s="21">
        <f>288178452+32351090</f>
        <v>320529542</v>
      </c>
      <c r="F60" s="31">
        <f t="shared" si="0"/>
        <v>0</v>
      </c>
    </row>
    <row r="61" spans="2:6" x14ac:dyDescent="0.25">
      <c r="B61" s="7" t="s">
        <v>605</v>
      </c>
      <c r="C61" s="21">
        <v>300000000</v>
      </c>
      <c r="D61" s="21">
        <v>177648910</v>
      </c>
      <c r="E61" s="21">
        <v>177648910</v>
      </c>
      <c r="F61" s="31">
        <f>E61-D61</f>
        <v>0</v>
      </c>
    </row>
    <row r="62" spans="2:6" x14ac:dyDescent="0.25">
      <c r="B62" s="8" t="s">
        <v>425</v>
      </c>
      <c r="C62" s="27">
        <f>C63+C64+C65</f>
        <v>7369817185.8199997</v>
      </c>
      <c r="D62" s="27">
        <f>D63+D64+D65</f>
        <v>8160600014.4099998</v>
      </c>
      <c r="E62" s="27">
        <f>E63+E64+E65</f>
        <v>8160600014.4099998</v>
      </c>
      <c r="F62" s="1">
        <f>D62-E62</f>
        <v>0</v>
      </c>
    </row>
    <row r="63" spans="2:6" x14ac:dyDescent="0.25">
      <c r="B63" s="4" t="s">
        <v>600</v>
      </c>
      <c r="C63" s="27">
        <f t="shared" ref="C63" si="4">C59+C55+C51+C47+C43+C39+C35+C31+C27+C24+C20+C16+C12+C9+C6</f>
        <v>2334142419.1199999</v>
      </c>
      <c r="D63" s="27">
        <f t="shared" ref="D63:D64" si="5">D59+D55+D51+D47+D43+D39+D35+D31+D27+D24+D20+D16+D12+D9+D6</f>
        <v>2810892788.46</v>
      </c>
      <c r="E63" s="27">
        <f t="shared" ref="E63" si="6">E59+E55+E51+E47+E43+E39+E35+E31+E27+E24+E20+E16+E12+E9+E6</f>
        <v>2863945708.46</v>
      </c>
    </row>
    <row r="64" spans="2:6" x14ac:dyDescent="0.25">
      <c r="B64" s="4" t="s">
        <v>601</v>
      </c>
      <c r="C64" s="27">
        <f t="shared" ref="C64" si="7">C60+C56+C52+C48+C44+C40+C36+C32+C28+C25+C21+C17+C13+C10+C7</f>
        <v>2065804651.7</v>
      </c>
      <c r="D64" s="27">
        <f t="shared" si="5"/>
        <v>2316783848.9499998</v>
      </c>
      <c r="E64" s="27">
        <f t="shared" ref="E64" si="8">E60+E56+E52+E48+E44+E40+E36+E32+E28+E25+E21+E17+E13+E10+E7</f>
        <v>2348838477.9499998</v>
      </c>
      <c r="F64" s="20"/>
    </row>
    <row r="65" spans="2:6" x14ac:dyDescent="0.25">
      <c r="B65" s="4" t="s">
        <v>605</v>
      </c>
      <c r="C65" s="27">
        <f>C61+C53+C49+C57+C45+C41+C37+C33+C29+C22+C18+C14</f>
        <v>2969870115</v>
      </c>
      <c r="D65" s="27">
        <f>D61+D53+D49+D57+D45+D41+D37+D33+D29+D22+D18+D14</f>
        <v>3032923377</v>
      </c>
      <c r="E65" s="27">
        <f>E61+E53+E49+E57+E45+E41+E37+E33+E29+E22+E18+E14</f>
        <v>2947815828</v>
      </c>
    </row>
    <row r="66" spans="2:6" x14ac:dyDescent="0.25">
      <c r="B66" s="9" t="s">
        <v>600</v>
      </c>
      <c r="C66" s="34">
        <f>C63/C62</f>
        <v>0.31671646124561126</v>
      </c>
      <c r="D66" s="34">
        <f>D63/D62</f>
        <v>0.34444682786762265</v>
      </c>
      <c r="E66" s="34">
        <f>E63/E62</f>
        <v>0.35094793316702699</v>
      </c>
    </row>
    <row r="67" spans="2:6" x14ac:dyDescent="0.25">
      <c r="B67" s="9" t="s">
        <v>601</v>
      </c>
      <c r="C67" s="34">
        <f>C64/C62</f>
        <v>0.28030609167276777</v>
      </c>
      <c r="D67" s="34">
        <f>D64/D62</f>
        <v>0.28389871392532651</v>
      </c>
      <c r="E67" s="34">
        <f>E64/E62</f>
        <v>0.28782668845457654</v>
      </c>
      <c r="F67" s="20"/>
    </row>
    <row r="68" spans="2:6" x14ac:dyDescent="0.25">
      <c r="B68" s="10" t="s">
        <v>605</v>
      </c>
      <c r="C68" s="35">
        <f>C65/C62</f>
        <v>0.40297744708162103</v>
      </c>
      <c r="D68" s="35">
        <f>D65/D62</f>
        <v>0.37165445820705084</v>
      </c>
      <c r="E68" s="35">
        <f>E65/E62</f>
        <v>0.36122537837839647</v>
      </c>
      <c r="F68" s="20"/>
    </row>
    <row r="69" spans="2:6" s="11" customFormat="1" ht="15.75" thickBot="1" x14ac:dyDescent="0.3">
      <c r="B69" s="32"/>
      <c r="C69" s="15"/>
      <c r="D69" s="28"/>
      <c r="E69" s="28"/>
    </row>
    <row r="70" spans="2:6" ht="15.75" x14ac:dyDescent="0.25">
      <c r="B70" s="31"/>
      <c r="C70" s="19">
        <v>7369797185</v>
      </c>
      <c r="D70" s="22"/>
      <c r="F70" s="1"/>
    </row>
    <row r="71" spans="2:6" x14ac:dyDescent="0.25">
      <c r="B71" s="33"/>
      <c r="C71" s="31"/>
      <c r="D71" s="31"/>
    </row>
    <row r="72" spans="2:6" x14ac:dyDescent="0.25">
      <c r="C72" s="31">
        <f>C70-C62</f>
        <v>-20000.819999694824</v>
      </c>
    </row>
  </sheetData>
  <mergeCells count="1">
    <mergeCell ref="B2:D2"/>
  </mergeCells>
  <pageMargins left="0.7" right="0.7" top="0.75" bottom="0.75" header="0.3" footer="0.3"/>
  <pageSetup scale="63" orientation="portrait" horizontalDpi="4294967295" verticalDpi="4294967295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</vt:lpstr>
      <vt:lpstr>SUMMARY</vt:lpstr>
      <vt:lpstr>Detailed!Print_Area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CHEPKWONY</dc:creator>
  <cp:lastModifiedBy>Admin</cp:lastModifiedBy>
  <cp:lastPrinted>2019-06-11T20:04:44Z</cp:lastPrinted>
  <dcterms:created xsi:type="dcterms:W3CDTF">2018-12-03T12:52:06Z</dcterms:created>
  <dcterms:modified xsi:type="dcterms:W3CDTF">2019-07-05T07:21:01Z</dcterms:modified>
</cp:coreProperties>
</file>